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20" windowWidth="23256" windowHeight="13176"/>
  </bookViews>
  <sheets>
    <sheet name="I. Rozpočtové příjmy" sheetId="1" r:id="rId1"/>
    <sheet name="II. Rozpočtové výdaje" sheetId="2" r:id="rId2"/>
    <sheet name="III. Rezerva" sheetId="5" state="hidden" r:id="rId3"/>
  </sheets>
  <calcPr calcId="181029"/>
</workbook>
</file>

<file path=xl/calcChain.xml><?xml version="1.0" encoding="utf-8"?>
<calcChain xmlns="http://schemas.openxmlformats.org/spreadsheetml/2006/main">
  <c r="H139" i="2" l="1"/>
  <c r="H91" i="2"/>
  <c r="H99" i="1"/>
  <c r="H265" i="2"/>
  <c r="H24" i="1"/>
  <c r="D2" i="5"/>
  <c r="D9" i="5" l="1"/>
  <c r="D8" i="5"/>
  <c r="D7" i="5"/>
  <c r="D6" i="5"/>
  <c r="D5" i="5"/>
  <c r="D4" i="5"/>
  <c r="D3" i="5"/>
  <c r="D10" i="5" l="1"/>
  <c r="G278" i="2" l="1"/>
  <c r="G96" i="1"/>
  <c r="G100" i="1" s="1"/>
  <c r="H143" i="2" l="1"/>
  <c r="H141" i="2" l="1"/>
  <c r="H38" i="1" l="1"/>
  <c r="H180" i="2" l="1"/>
  <c r="H201" i="2"/>
  <c r="H31" i="1"/>
  <c r="H33" i="1"/>
  <c r="H36" i="1"/>
  <c r="H32" i="2"/>
  <c r="H211" i="2"/>
  <c r="H6" i="2"/>
  <c r="H4" i="2"/>
  <c r="H107" i="2" l="1"/>
  <c r="H133" i="2"/>
  <c r="H267" i="2"/>
  <c r="H270" i="2"/>
  <c r="H163" i="2"/>
  <c r="H125" i="2"/>
  <c r="H103" i="2"/>
  <c r="H36" i="2"/>
  <c r="H135" i="2"/>
  <c r="H81" i="2"/>
  <c r="H58" i="2"/>
  <c r="H112" i="2"/>
  <c r="H227" i="2"/>
  <c r="H111" i="2" l="1"/>
  <c r="H174" i="2"/>
  <c r="H161" i="2"/>
  <c r="H97" i="2"/>
  <c r="H92" i="2"/>
  <c r="H78" i="2"/>
  <c r="H75" i="2" s="1"/>
  <c r="H130" i="2"/>
  <c r="H127" i="2" s="1"/>
  <c r="H159" i="2"/>
  <c r="H152" i="2"/>
  <c r="H148" i="2"/>
  <c r="H83" i="2"/>
  <c r="H73" i="2"/>
  <c r="H70" i="2"/>
  <c r="H64" i="2"/>
  <c r="H22" i="1"/>
  <c r="H38" i="2"/>
  <c r="H23" i="2"/>
  <c r="H20" i="2"/>
  <c r="H17" i="2"/>
  <c r="H13" i="2"/>
  <c r="H11" i="2"/>
  <c r="H84" i="1"/>
  <c r="H63" i="1"/>
  <c r="H278" i="2" l="1"/>
  <c r="H92" i="1"/>
  <c r="H79" i="1"/>
  <c r="H70" i="1"/>
  <c r="H74" i="1"/>
  <c r="H59" i="1" l="1"/>
  <c r="H56" i="1"/>
  <c r="H53" i="1"/>
  <c r="H50" i="1"/>
  <c r="H25" i="1"/>
  <c r="H48" i="1"/>
  <c r="H46" i="1"/>
  <c r="H43" i="1"/>
  <c r="H40" i="1"/>
  <c r="H96" i="1" l="1"/>
  <c r="H100" i="1" s="1"/>
  <c r="H280" i="2" s="1"/>
  <c r="F278" i="2"/>
  <c r="F96" i="1"/>
  <c r="F100" i="1" s="1"/>
  <c r="E100" i="1"/>
  <c r="D100" i="1"/>
</calcChain>
</file>

<file path=xl/sharedStrings.xml><?xml version="1.0" encoding="utf-8"?>
<sst xmlns="http://schemas.openxmlformats.org/spreadsheetml/2006/main" count="1060" uniqueCount="437">
  <si>
    <t/>
  </si>
  <si>
    <t>1032</t>
  </si>
  <si>
    <t>Podpora ostatních produkčních činností</t>
  </si>
  <si>
    <t>2111</t>
  </si>
  <si>
    <t>Příjmy z poskytování služeb a výrobků</t>
  </si>
  <si>
    <t>1111</t>
  </si>
  <si>
    <t>Daň z příjmů fyzických osob placená plátci</t>
  </si>
  <si>
    <t>1112</t>
  </si>
  <si>
    <t>Daň z příjmů fyzických osob placená poplatníky</t>
  </si>
  <si>
    <t>1113</t>
  </si>
  <si>
    <t>Daň z příjmů fyzických osob vybíraná srážkou</t>
  </si>
  <si>
    <t>1121</t>
  </si>
  <si>
    <t>Daň z příjmů právnických osob</t>
  </si>
  <si>
    <t>1122</t>
  </si>
  <si>
    <t>Daň z příjmů právnických osob za obce</t>
  </si>
  <si>
    <t>1211</t>
  </si>
  <si>
    <t>Daň z přidané hodnoty</t>
  </si>
  <si>
    <t>1334</t>
  </si>
  <si>
    <t>Odvody za odnětí půdy ze zemědělského půdního fondu</t>
  </si>
  <si>
    <t>1340</t>
  </si>
  <si>
    <t>Poplatek za provoz systému shromažďování, sběru, přepravy, třídění, využívání a odstraňování komunálních odpadů</t>
  </si>
  <si>
    <t>1341</t>
  </si>
  <si>
    <t>Poplatek ze psů</t>
  </si>
  <si>
    <t>1342</t>
  </si>
  <si>
    <t>Poplatek z pobytu</t>
  </si>
  <si>
    <t>1343</t>
  </si>
  <si>
    <t>Poplatek za užívání veřejného prostranství</t>
  </si>
  <si>
    <t>1345</t>
  </si>
  <si>
    <t>Poplatek za ubytovací kapacity</t>
  </si>
  <si>
    <t>1361</t>
  </si>
  <si>
    <t>Správní poplatky</t>
  </si>
  <si>
    <t>1381</t>
  </si>
  <si>
    <t>Daň z hazardních her</t>
  </si>
  <si>
    <t>1511</t>
  </si>
  <si>
    <t>Daň z nemovitých věcí</t>
  </si>
  <si>
    <t>2212</t>
  </si>
  <si>
    <t>Silnice</t>
  </si>
  <si>
    <t>3121</t>
  </si>
  <si>
    <t>Přijaté dary na pořízení dlouhodobého majetku</t>
  </si>
  <si>
    <t>2221</t>
  </si>
  <si>
    <t>Provoz veřejné silniční dopravy</t>
  </si>
  <si>
    <t>2324</t>
  </si>
  <si>
    <t>Přijaté nekapitálové příspěvky a náhrady</t>
  </si>
  <si>
    <t>2310</t>
  </si>
  <si>
    <t>Pitná voda</t>
  </si>
  <si>
    <t>2132</t>
  </si>
  <si>
    <t>Příjmy z pronájmu ostatních nemovitých věcí a jejich částí</t>
  </si>
  <si>
    <t>2321</t>
  </si>
  <si>
    <t>Odvádění a čištění odpadních vod a nakládání s kaly</t>
  </si>
  <si>
    <t>2329</t>
  </si>
  <si>
    <t>Odvádění a čištění odpadních vod jinde nezařazené</t>
  </si>
  <si>
    <t>3113</t>
  </si>
  <si>
    <t>Základní školy</t>
  </si>
  <si>
    <t>2122</t>
  </si>
  <si>
    <t>Odvody příspěvkových organizací</t>
  </si>
  <si>
    <t>3314</t>
  </si>
  <si>
    <t>Činnosti knihovnické</t>
  </si>
  <si>
    <t>2119</t>
  </si>
  <si>
    <t>Ostatní příjmy z vlastní činnosti</t>
  </si>
  <si>
    <t>3322</t>
  </si>
  <si>
    <t>Zachování a obnova kulturních památek</t>
  </si>
  <si>
    <t>2112</t>
  </si>
  <si>
    <t>Příjmy z prodeje zboží (již nakoupeného za účelem prodeje)</t>
  </si>
  <si>
    <t>3349</t>
  </si>
  <si>
    <t>Ostatní záležitosti sdělovacích prostředků</t>
  </si>
  <si>
    <t>3399</t>
  </si>
  <si>
    <t>Ostatní záležitosti kultury, církví a sdělovacích prostředků</t>
  </si>
  <si>
    <t>3612</t>
  </si>
  <si>
    <t>Bytové hospodářství</t>
  </si>
  <si>
    <t>3613</t>
  </si>
  <si>
    <t>Nebytové hospodářství</t>
  </si>
  <si>
    <t>3631</t>
  </si>
  <si>
    <t>Veřejné osvětlení</t>
  </si>
  <si>
    <t>3632</t>
  </si>
  <si>
    <t>Pohřebnictví</t>
  </si>
  <si>
    <t>3639</t>
  </si>
  <si>
    <t>Komunální služby a územní rozvoj jinde nezařazené</t>
  </si>
  <si>
    <t>2131</t>
  </si>
  <si>
    <t>Příjmy z pronájmu pozemků</t>
  </si>
  <si>
    <t>3111</t>
  </si>
  <si>
    <t>Příjmy z prodeje pozemků</t>
  </si>
  <si>
    <t>3722</t>
  </si>
  <si>
    <t>Sběr a svoz komunálních odpadů</t>
  </si>
  <si>
    <t>4111</t>
  </si>
  <si>
    <t>Neinvestiční přijaté transfery z všeobecné pokladní správy státního rozpočtu</t>
  </si>
  <si>
    <t>4112</t>
  </si>
  <si>
    <t>Neinvestiční přijaté transfery ze státního rozpočtu v rámci souhrnného dotačního vztahu</t>
  </si>
  <si>
    <t>4116</t>
  </si>
  <si>
    <t>Ostatní neinvestiční přijaté transfery ze státního rozpočtu</t>
  </si>
  <si>
    <t>4121</t>
  </si>
  <si>
    <t>Neinvestiční přijaté transfery od obcí</t>
  </si>
  <si>
    <t>4122</t>
  </si>
  <si>
    <t>Neinvestiční přijaté transfery od krajů</t>
  </si>
  <si>
    <t>4216</t>
  </si>
  <si>
    <t>Ostatní investiční přijaté transfery ze státního rozpočtu</t>
  </si>
  <si>
    <t>4341</t>
  </si>
  <si>
    <t>Sociální pomoc osobám v hmotné nouzi a občanům sociálně nepřizpůsobivým</t>
  </si>
  <si>
    <t>Přijaté neinvestiční dary</t>
  </si>
  <si>
    <t>4351</t>
  </si>
  <si>
    <t>Osobní asistence, pečovatelská služba a podpora samostatného bydlení</t>
  </si>
  <si>
    <t>5213</t>
  </si>
  <si>
    <t>Krizová opatření</t>
  </si>
  <si>
    <t>5311</t>
  </si>
  <si>
    <t>Bezpečnost a veřejný pořádek</t>
  </si>
  <si>
    <t>Sankční platby přijaté od jiných subjektů</t>
  </si>
  <si>
    <t>Příjmy z prodeje krátkodobého a drobného dlouhodobého majetku</t>
  </si>
  <si>
    <t>5512</t>
  </si>
  <si>
    <t>Požární ochrana - dobrovolná část</t>
  </si>
  <si>
    <t>6171</t>
  </si>
  <si>
    <t>Činnost místní správy</t>
  </si>
  <si>
    <t>2133</t>
  </si>
  <si>
    <t>Příjmy z pronájmu movitých věcí</t>
  </si>
  <si>
    <t>6310</t>
  </si>
  <si>
    <t>Obecné příjmy a výdaje z finančních operací</t>
  </si>
  <si>
    <t>2141</t>
  </si>
  <si>
    <t>Příjmy z úroků (část)</t>
  </si>
  <si>
    <t>6402</t>
  </si>
  <si>
    <t>Finanční vypořádání minulých let</t>
  </si>
  <si>
    <t>2223</t>
  </si>
  <si>
    <t>Příjmy z finančního vypořádání minulých let mezi krajem a obcemi</t>
  </si>
  <si>
    <t>5138</t>
  </si>
  <si>
    <t>Nákup zboží (za účelem dalšího prodeje)</t>
  </si>
  <si>
    <t>5154</t>
  </si>
  <si>
    <t>Elektrická energie</t>
  </si>
  <si>
    <t>5169</t>
  </si>
  <si>
    <t>Nákup ostatních služeb</t>
  </si>
  <si>
    <t>5171</t>
  </si>
  <si>
    <t>Opravy a udržování</t>
  </si>
  <si>
    <t>6121</t>
  </si>
  <si>
    <t>Budovy, haly a stavby</t>
  </si>
  <si>
    <t>5193</t>
  </si>
  <si>
    <t>Výdaje na dopravní územní obslužnost</t>
  </si>
  <si>
    <t>5139</t>
  </si>
  <si>
    <t>Nákup materiálu jinde nezařazený</t>
  </si>
  <si>
    <t>5192</t>
  </si>
  <si>
    <t>Poskytnuté náhrady</t>
  </si>
  <si>
    <t>Mateřské školy</t>
  </si>
  <si>
    <t>5164</t>
  </si>
  <si>
    <t>Nájemné</t>
  </si>
  <si>
    <t>5331</t>
  </si>
  <si>
    <t>Neinvestiční příspěvky zřízeným příspěvkovým organizacím</t>
  </si>
  <si>
    <t>6122</t>
  </si>
  <si>
    <t>Stroje, přístroje a zařízení</t>
  </si>
  <si>
    <t>6123</t>
  </si>
  <si>
    <t>Dopravní prostředky</t>
  </si>
  <si>
    <t>5336</t>
  </si>
  <si>
    <t>Neinvestiční transfery zřízeným příspěvkovým organizacím</t>
  </si>
  <si>
    <t>3231</t>
  </si>
  <si>
    <t>Základní umělecké školy</t>
  </si>
  <si>
    <t>5011</t>
  </si>
  <si>
    <t>Platy zaměstnanců v pracovním poměru vyjma zaměstnanců na služebních místech</t>
  </si>
  <si>
    <t>5021</t>
  </si>
  <si>
    <t>Ostatní osobní výdaje</t>
  </si>
  <si>
    <t>5031</t>
  </si>
  <si>
    <t>Povinné pojistné na sociální zabezpečení a příspěvek na státní politiku zaměstnanosti</t>
  </si>
  <si>
    <t>5032</t>
  </si>
  <si>
    <t>Povinné pojistné na veřejné zdravotní pojištění</t>
  </si>
  <si>
    <t>5133</t>
  </si>
  <si>
    <t>Léky a zdravotnický materiál</t>
  </si>
  <si>
    <t>5136</t>
  </si>
  <si>
    <t>Knihy, učební pomůcky a tisk</t>
  </si>
  <si>
    <t>5137</t>
  </si>
  <si>
    <t>Drobný hmotný dlouhodobý majetek</t>
  </si>
  <si>
    <t>5151</t>
  </si>
  <si>
    <t>Studená voda</t>
  </si>
  <si>
    <t>5153</t>
  </si>
  <si>
    <t>Plyn</t>
  </si>
  <si>
    <t>5161</t>
  </si>
  <si>
    <t>Poštovní služby</t>
  </si>
  <si>
    <t>5167</t>
  </si>
  <si>
    <t>Služby školení a vzdělávání</t>
  </si>
  <si>
    <t>5173</t>
  </si>
  <si>
    <t>Cestovné (tuzemské i zahraniční)</t>
  </si>
  <si>
    <t>5175</t>
  </si>
  <si>
    <t>Pohoštění</t>
  </si>
  <si>
    <t>5181</t>
  </si>
  <si>
    <t>Převody vnitřním organizačním jednotkám</t>
  </si>
  <si>
    <t>3319</t>
  </si>
  <si>
    <t>Ostatní záležitosti kultury</t>
  </si>
  <si>
    <t>3392</t>
  </si>
  <si>
    <t>Zájmová činnost v kultuře</t>
  </si>
  <si>
    <t>5229</t>
  </si>
  <si>
    <t>Ostatní neinvestiční transfery neziskovým a podobným organizacím</t>
  </si>
  <si>
    <t>5194</t>
  </si>
  <si>
    <t>Věcné dary</t>
  </si>
  <si>
    <t>5223</t>
  </si>
  <si>
    <t>Neinvestiční transfery církvím a náboženským společnostem</t>
  </si>
  <si>
    <t>5492</t>
  </si>
  <si>
    <t>Dary obyvatelstvu</t>
  </si>
  <si>
    <t>3419</t>
  </si>
  <si>
    <t>Ostatní sportovní činnost</t>
  </si>
  <si>
    <t>6322</t>
  </si>
  <si>
    <t>Investiční transfery spolkům</t>
  </si>
  <si>
    <t>3421</t>
  </si>
  <si>
    <t>Využití volného času dětí a mládeže</t>
  </si>
  <si>
    <t>3429</t>
  </si>
  <si>
    <t>Ostatní zájmová činnost a rekreace</t>
  </si>
  <si>
    <t>5909</t>
  </si>
  <si>
    <t>Ostatní neinvestiční výdaje jinde nezařazené</t>
  </si>
  <si>
    <t>5152</t>
  </si>
  <si>
    <t>Teplo</t>
  </si>
  <si>
    <t>3635</t>
  </si>
  <si>
    <t>Územní plánování</t>
  </si>
  <si>
    <t>6119</t>
  </si>
  <si>
    <t>Ostatní nákup dlouhodobého nehmotného majetku</t>
  </si>
  <si>
    <t>5166</t>
  </si>
  <si>
    <t>Konzultační, poradenské a právní služby</t>
  </si>
  <si>
    <t>6130</t>
  </si>
  <si>
    <t>Pozemky</t>
  </si>
  <si>
    <t>3721</t>
  </si>
  <si>
    <t>Sběr a svoz nebezpečných odpadů</t>
  </si>
  <si>
    <t>3741</t>
  </si>
  <si>
    <t>Ochrana druhů a stanovišť</t>
  </si>
  <si>
    <t>3745</t>
  </si>
  <si>
    <t>Péče o vzhled obcí a veřejnou zeleň</t>
  </si>
  <si>
    <t>3799</t>
  </si>
  <si>
    <t>Ostatní ekologické záležitosti</t>
  </si>
  <si>
    <t>5132</t>
  </si>
  <si>
    <t>Ochranné pomůcky</t>
  </si>
  <si>
    <t>5156</t>
  </si>
  <si>
    <t>Pohonné hmoty a maziva</t>
  </si>
  <si>
    <t>5903</t>
  </si>
  <si>
    <t>Rezerva na krizová opatření</t>
  </si>
  <si>
    <t>5162</t>
  </si>
  <si>
    <t>Služby elektronických komunikací</t>
  </si>
  <si>
    <t>5361</t>
  </si>
  <si>
    <t>Nákup kolků</t>
  </si>
  <si>
    <t>6112</t>
  </si>
  <si>
    <t>Zastupitelstva obcí</t>
  </si>
  <si>
    <t>5023</t>
  </si>
  <si>
    <t>Odměny členů zastupitelstev obcí a krajů</t>
  </si>
  <si>
    <t>6115</t>
  </si>
  <si>
    <t>Volby do zastupitelstev územních samosprávných celků</t>
  </si>
  <si>
    <t>5038</t>
  </si>
  <si>
    <t>Povinné pojistné na úrazové pojištění</t>
  </si>
  <si>
    <t>5163</t>
  </si>
  <si>
    <t>Služby peněžních ústavů</t>
  </si>
  <si>
    <t>5168</t>
  </si>
  <si>
    <t>Zpracování dat a služby související s informačními a komunikačními technologiemi</t>
  </si>
  <si>
    <t>5172</t>
  </si>
  <si>
    <t>Programové vybavení</t>
  </si>
  <si>
    <t>5178</t>
  </si>
  <si>
    <t>Nájemné za nájem s právem koupě</t>
  </si>
  <si>
    <t>5179</t>
  </si>
  <si>
    <t>Ostatní nákupy jinde nezařazené</t>
  </si>
  <si>
    <t>5199</t>
  </si>
  <si>
    <t>Ostatní výdaje související s neinvestičními nákupy</t>
  </si>
  <si>
    <t>5329</t>
  </si>
  <si>
    <t>Ostatní neinvestiční transfery veřejným rozpočtům územní úrovně</t>
  </si>
  <si>
    <t>5362</t>
  </si>
  <si>
    <t>Platby daní a poplatků státnímu rozpočtu</t>
  </si>
  <si>
    <t>5499</t>
  </si>
  <si>
    <t>Ostatní neinvestiční transfery obyvatelstvu</t>
  </si>
  <si>
    <t>5901</t>
  </si>
  <si>
    <t>Nespecifikované rezervy</t>
  </si>
  <si>
    <t>6111</t>
  </si>
  <si>
    <t>5141</t>
  </si>
  <si>
    <t>Úroky vlastní</t>
  </si>
  <si>
    <t>6399</t>
  </si>
  <si>
    <t>Ostatní finanční operace</t>
  </si>
  <si>
    <t>5365</t>
  </si>
  <si>
    <t>Platby daní a poplatků krajům, obcím a státním fondům</t>
  </si>
  <si>
    <t>5366</t>
  </si>
  <si>
    <t>Výdaje z finančního vypořádání minulých let mezi krajem a obcemi</t>
  </si>
  <si>
    <t>6409</t>
  </si>
  <si>
    <t>Ostatní činnosti jinde nezařazené</t>
  </si>
  <si>
    <t>5904</t>
  </si>
  <si>
    <t>Převody domněle neoprávněně použitých dotací zpět poskytovateli</t>
  </si>
  <si>
    <t>Paragraf</t>
  </si>
  <si>
    <t>Položka</t>
  </si>
  <si>
    <t>Název</t>
  </si>
  <si>
    <t>Skutečnost k 30.9.2020</t>
  </si>
  <si>
    <t>Upravený rozpočet k 30.9.2020</t>
  </si>
  <si>
    <t>Schválený rozpočet k 30.9.2020</t>
  </si>
  <si>
    <t>celkem</t>
  </si>
  <si>
    <t>Dlouhodobé příjaté úvěrové prostředky</t>
  </si>
  <si>
    <t>Disponibilní zůstatek z minulých let</t>
  </si>
  <si>
    <t xml:space="preserve"> </t>
  </si>
  <si>
    <t>Operace z peněžních účtů organizace nemající charakter příjmů a výdajů vládního sektoru</t>
  </si>
  <si>
    <t>Návrh rozpočtu na rok 2021</t>
  </si>
  <si>
    <t>Poznámka</t>
  </si>
  <si>
    <t xml:space="preserve">příspěvěk na výkon státní správy </t>
  </si>
  <si>
    <t>x</t>
  </si>
  <si>
    <t xml:space="preserve">příjem z prodeje káceného dřeva </t>
  </si>
  <si>
    <t>zrušen, místo toho je poplatek 1342</t>
  </si>
  <si>
    <t>kopírování</t>
  </si>
  <si>
    <t>čtenářské poplatky</t>
  </si>
  <si>
    <t>vstupné LH</t>
  </si>
  <si>
    <t xml:space="preserve">prodej propagačních předmětů </t>
  </si>
  <si>
    <t>inzerce Odraz</t>
  </si>
  <si>
    <t>vstupné Levý a pravý břeh</t>
  </si>
  <si>
    <t>pronájmy městských bytů</t>
  </si>
  <si>
    <t>pronájmy nebytových prostor</t>
  </si>
  <si>
    <t>reklama na veřejném osvětlení</t>
  </si>
  <si>
    <t>pronájem márnice</t>
  </si>
  <si>
    <t>pronájmy hrobových míst a kolumbárium</t>
  </si>
  <si>
    <t>Elektrowin, Asekol, avíza TS</t>
  </si>
  <si>
    <t xml:space="preserve">příjmy z úhrad za poskytnutí pečovatelských služeb </t>
  </si>
  <si>
    <t xml:space="preserve">příjem od klientů na úhradu obědů </t>
  </si>
  <si>
    <t>pokuty</t>
  </si>
  <si>
    <t>dotace od Letiště?</t>
  </si>
  <si>
    <t>pronájem stánků</t>
  </si>
  <si>
    <t>věcná břemena</t>
  </si>
  <si>
    <t>pronájmy tržních míst, zábory</t>
  </si>
  <si>
    <t xml:space="preserve">stavební poplaky, rybářské lístky,trvalé pobyty, svatby, změny příjmení, ověřování </t>
  </si>
  <si>
    <t>náklady na řízení KPPP</t>
  </si>
  <si>
    <t>pronájem elektrické přípojky ke stánkům</t>
  </si>
  <si>
    <t>poznámka</t>
  </si>
  <si>
    <t>žumpy</t>
  </si>
  <si>
    <t>dohody</t>
  </si>
  <si>
    <t>materiál, kopírování, tisk</t>
  </si>
  <si>
    <t>SKIP, online školení</t>
  </si>
  <si>
    <t>IT</t>
  </si>
  <si>
    <t>oprava podlah 23, běžné opravy</t>
  </si>
  <si>
    <t>provozní položka</t>
  </si>
  <si>
    <t>smlouva MP Únětice 120, 30 příspěvek na přestupky od obcí, náklady na žáky 800, hasiči 30</t>
  </si>
  <si>
    <t>uklízečka</t>
  </si>
  <si>
    <t>Leasing auta</t>
  </si>
  <si>
    <t>obnova výstroje + 40 000 nová výstroj</t>
  </si>
  <si>
    <t>školení nového strážníka, školení řidičů, kurzy první pomoci</t>
  </si>
  <si>
    <t>správci hřišt, sportovišť, vodních prvků, klidových zón, venkovní posilovna</t>
  </si>
  <si>
    <t>DH Masarykova, basketbalový koš DH Žalov, nový herní prvek DH Obránců míru</t>
  </si>
  <si>
    <t>materiál na údržbu hřišt</t>
  </si>
  <si>
    <t>oprava a údržba herních prvků</t>
  </si>
  <si>
    <t>odchyty, venčení, záchytný kotec - péče o zvířata</t>
  </si>
  <si>
    <t>krmiva, pomůcky, cohranný materiál, desinsekce zvířat</t>
  </si>
  <si>
    <t>veteřinář, ošetření a kastrace toulavých koček, odvod do útulku Kralupy (smluvní partner), desinfekce kotců a auta MP, péče o nalezené kočky</t>
  </si>
  <si>
    <t>dohody na údržbu zeleně, posouzení zdravotního stavu dřevin</t>
  </si>
  <si>
    <t>květináče a nádoby</t>
  </si>
  <si>
    <t>nákup vaků, podpůrné pomůcky</t>
  </si>
  <si>
    <t xml:space="preserve">parky, zeleň u sportovišť, Holý vrch - následná péče, údržba keřů hřbitov, Školní nám. </t>
  </si>
  <si>
    <t>deratizace a desinfekce</t>
  </si>
  <si>
    <t>vyklízení hrobů 30, úhrada sociálních pohřbů 50</t>
  </si>
  <si>
    <t>osvětlení hřbitova</t>
  </si>
  <si>
    <t>klimatizace, monitor Korunková</t>
  </si>
  <si>
    <t>upomínkové předměty pro poslední třídy MŠ 45, diplomy a poukázky pro ZŠ 15, vítání 24, senioři 54, zlaté svatby 8, učitelé 8, Mateřinkafest 25</t>
  </si>
  <si>
    <t>DPP úklid klubovny</t>
  </si>
  <si>
    <t>předplatné časopisů, knihy, učební pomůcky</t>
  </si>
  <si>
    <t>prostředky na úklid 2, vybavení klubovny 4</t>
  </si>
  <si>
    <t>7 internet, 32 vzdělávací akce</t>
  </si>
  <si>
    <t>úklid a správcovství v DPS</t>
  </si>
  <si>
    <t xml:space="preserve">DPP úklid DPS </t>
  </si>
  <si>
    <t>2 pečevatelky, 1/2 řidič</t>
  </si>
  <si>
    <t>pračka a sušička DPS</t>
  </si>
  <si>
    <t>revize sterilizátorů 17, manipulace s jídlonosiči, úhrady za obědy 650</t>
  </si>
  <si>
    <t>povinná položka</t>
  </si>
  <si>
    <t>roznáška, 50, korektury 33</t>
  </si>
  <si>
    <t>tisk 306, grafik 110</t>
  </si>
  <si>
    <t>bez tarifního navýšení, platové postupy, návrat z MD, odměny za volby</t>
  </si>
  <si>
    <t>zmocněnec GDPR 66, profil zadavatele 30</t>
  </si>
  <si>
    <t>povinná školení, ZOZ, školení vedoucích pracovníků</t>
  </si>
  <si>
    <t>licence</t>
  </si>
  <si>
    <t>pohoštění 50, volby 6</t>
  </si>
  <si>
    <t>sociální fond</t>
  </si>
  <si>
    <t>správce vily</t>
  </si>
  <si>
    <t>Neinvestiční příspěvky zřízeným příspěvkovým organizacím - MŠ Přemyslovská</t>
  </si>
  <si>
    <t>Neinvestiční příspěvky zřízeným příspěvkovým organizacím - MŠ Spěšného</t>
  </si>
  <si>
    <t>Neinvestiční příspěvky zřízeným příspěvkovým organizacím - MŠ Havlíčova</t>
  </si>
  <si>
    <t>vodoměry</t>
  </si>
  <si>
    <t>pojištění ČOV</t>
  </si>
  <si>
    <t>čistící prostředky 10, ostatní materiál 20</t>
  </si>
  <si>
    <t>daň obce</t>
  </si>
  <si>
    <t>povinnost DPH</t>
  </si>
  <si>
    <t>úroky + poplatky za platbu kartou</t>
  </si>
  <si>
    <t>zálohy byty+ ostatní služby</t>
  </si>
  <si>
    <t>dohody kronikářka</t>
  </si>
  <si>
    <t xml:space="preserve">údržba hřbitova </t>
  </si>
  <si>
    <t>neplánované opravy, poškozování hrobů kořeny stromů</t>
  </si>
  <si>
    <t>pojištění - auta, hasičské auto, pojištění obecného majetku</t>
  </si>
  <si>
    <t>členské příspěvky podle počtu obyvatel</t>
  </si>
  <si>
    <t>šlenské příspěvky podle počtu obyvatel</t>
  </si>
  <si>
    <t>příspěvek na podlahu garáže</t>
  </si>
  <si>
    <t>dotace pečovatelská služba</t>
  </si>
  <si>
    <t>pozemek Žalov 29368</t>
  </si>
  <si>
    <t>zastřešení schodiště Durdoňka, kamery Palackého</t>
  </si>
  <si>
    <t>granty a dotace</t>
  </si>
  <si>
    <t>VÚAB</t>
  </si>
  <si>
    <t>2900 pitná voda+250 předaná pitná voda +530 opravy+DPH, +128 obce šachta</t>
  </si>
  <si>
    <t>4460 odpadní voda +295 opravy odpadní voda +960 převzata odpadní voda +536 opravy převzatá odpadní voda+DPH</t>
  </si>
  <si>
    <t>Škola 16754, silnice 2500 (v případě, že získáme dotaci spoluúčast Šaldova, Havlíčkova, Hálkova, pokud ne, jen Šaldova), Potoky údržba 100, pozastávky Dobrovolného 220, projekty 250, stezka TÚ 1500</t>
  </si>
  <si>
    <t>splátky úvěrů</t>
  </si>
  <si>
    <t>dočerpání úvěru na školu</t>
  </si>
  <si>
    <t>Uhrazené splátky dlouhodobých přijatých úvěrových prostředků</t>
  </si>
  <si>
    <t>Škola 72050, ARUP Žalov 300, PD podchycení základů 260, žaluzie Žalov 300, PD tělocvična 1400, zádržné CL Evans 4620, vybavení škola 6750, hřiště škola 6500</t>
  </si>
  <si>
    <t>včetně elektroinstalace 800</t>
  </si>
  <si>
    <t>senioři 9, den učitelů 40</t>
  </si>
  <si>
    <t>slavnosti LP 300, transport 20, státní svátky 15, den dětí 30, den seniorů 25, 17. listopad 25, vánnoční strom 25, 2x vítání občánků 30, 3x senioři 12, 2x zlatá svatba 20</t>
  </si>
  <si>
    <t>návrh ZŠ po dohodě</t>
  </si>
  <si>
    <t>nájem ZŠ + 708, bistro na náměstí, ostatní</t>
  </si>
  <si>
    <t>L340 2668162,3, L350 429688,5, L359 638898,7, L954 88563</t>
  </si>
  <si>
    <t>kalkulačka SMO 63 079 335</t>
  </si>
  <si>
    <t>kalkulačka SMO 33 065 621 -20%</t>
  </si>
  <si>
    <t>kalkulačka SMO 482 904 -5%</t>
  </si>
  <si>
    <t>kalkulačka SMO 3 018 150 -5%</t>
  </si>
  <si>
    <t>kalkulačka SMO 18 833 256 -5%</t>
  </si>
  <si>
    <t>výměna dveří lékarna 65, zádržné vila 853</t>
  </si>
  <si>
    <t>zůstatek na účtech 21000, dotace škola 22457, dotace MŠ TÚ 13465</t>
  </si>
  <si>
    <t>PD Sokolovna vdj 65, VDJ Sokolovna I. Etapa 400, koncesní smlouva 530, Šaldova 400, údtžba TÚ 300, Škola 180, Projekty 785</t>
  </si>
  <si>
    <t>provoz 1450, opravy 300, nájem 300</t>
  </si>
  <si>
    <t>provoz 1800, opravy 400, nájem 552</t>
  </si>
  <si>
    <t>provoz 1800, opravy 600, nájem 0</t>
  </si>
  <si>
    <t>DPS závlahy, pasport zeleně, nákup a dosadba dřevin, realizace záhonů, ošetření památných stromů, trvalková louka, osazení nových nádob, lesnictví, údržba naučné stezky Žalov, výsadba stromů Žalov, samotěžba dřeva</t>
  </si>
  <si>
    <t>poskytování fin. Příspěvků jednotlivcům na základě žádostí vč. dopravy pro seniory (35)</t>
  </si>
  <si>
    <t>membrány 950, míchadla 350, řídící systém 200</t>
  </si>
  <si>
    <t>příspěvek TS 16925, nákup techniky z fondů</t>
  </si>
  <si>
    <t>sběr odpadů dotace</t>
  </si>
  <si>
    <t>pytlíky 50, sběr odpadů dotace 1936</t>
  </si>
  <si>
    <t>navýšení cen odpadů za tunu 4500, sběr odpadů dotace 181,5</t>
  </si>
  <si>
    <t>4 850 000 při 600, 6 060 000 při 750</t>
  </si>
  <si>
    <t>navíc oprava vozíku 50</t>
  </si>
  <si>
    <t>nespecifikovaná 4 492 608, studie dům pro seniory 700, opravy byty 350, RP Solníky 420, Studie Cihelna 150, PD cyklostesky 250, podchod kraj 500, Varovný informační systém - spoluúčast dotace 2600, Dobrý nápad 0</t>
  </si>
  <si>
    <t>Skutečnost k 30.11.2020</t>
  </si>
  <si>
    <t>Úhrady sankcí jiným rozpočtům</t>
  </si>
  <si>
    <t>Kapitola</t>
  </si>
  <si>
    <t>Text k rozpočtové skladbě</t>
  </si>
  <si>
    <t>Neadresná rezerva</t>
  </si>
  <si>
    <t>Rozpočet schválený k 1.1.2021</t>
  </si>
  <si>
    <t>Studie dům pro seniory</t>
  </si>
  <si>
    <t>Opravy byty</t>
  </si>
  <si>
    <t>RP Solníky</t>
  </si>
  <si>
    <t>Studie cyklostezka</t>
  </si>
  <si>
    <t>Podchod kraj</t>
  </si>
  <si>
    <t>Varovný informační systém - spoluúčast dotace</t>
  </si>
  <si>
    <t>Studie Cihelna</t>
  </si>
  <si>
    <t>revize DH, klidových zón a sportovišť, DH Obr. Míru, vodní prvek, PD a přípojky na pítka na Žalově</t>
  </si>
  <si>
    <r>
      <t xml:space="preserve">dotace: škola 33678, kanalizace 3069, ÚP 64, sběr odpadů 1877, </t>
    </r>
    <r>
      <rPr>
        <sz val="12"/>
        <color rgb="FFFF0000"/>
        <rFont val="Arial"/>
        <family val="2"/>
        <charset val="238"/>
      </rPr>
      <t>dotace ZŠ 22 457</t>
    </r>
  </si>
  <si>
    <t>SCHVÁLENÝ ROZPOČET NA ROK 2021 - PŘÍJMY</t>
  </si>
  <si>
    <t>SCHVÁLENÝ ROZPOČET NA ROK 2021 - VÝDAJE</t>
  </si>
  <si>
    <r>
      <rPr>
        <sz val="12"/>
        <color theme="1"/>
        <rFont val="Arial"/>
        <family val="2"/>
        <charset val="238"/>
      </rPr>
      <t>Chodníky Na Vrškách 650</t>
    </r>
    <r>
      <rPr>
        <sz val="12"/>
        <color indexed="8"/>
        <rFont val="Arial"/>
        <family val="2"/>
        <charset val="238"/>
      </rPr>
      <t>, Legií/Máchova 350, Źalov 1300, U Zastávky - mostky 350</t>
    </r>
    <r>
      <rPr>
        <sz val="12"/>
        <color theme="1"/>
        <rFont val="Arial"/>
        <family val="2"/>
        <charset val="238"/>
      </rPr>
      <t>, ostatní opravy 300</t>
    </r>
    <r>
      <rPr>
        <sz val="12"/>
        <color indexed="8"/>
        <rFont val="Arial"/>
        <family val="2"/>
        <charset val="238"/>
      </rPr>
      <t xml:space="preserve"> </t>
    </r>
  </si>
  <si>
    <r>
      <rPr>
        <sz val="12"/>
        <color theme="1"/>
        <rFont val="Arial"/>
        <family val="2"/>
        <charset val="238"/>
      </rPr>
      <t>Souběžná 1000, Š</t>
    </r>
    <r>
      <rPr>
        <sz val="12"/>
        <color indexed="8"/>
        <rFont val="Arial"/>
        <family val="2"/>
        <charset val="238"/>
      </rPr>
      <t>kola 365, šachta Žalov 484, opravy koncesní smlouva 295, projekt Za Cihelnou II 130, pozastávky Za Cihelnou 150</t>
    </r>
  </si>
  <si>
    <r>
      <t>Oprava plotu Zaorálkova 370</t>
    </r>
    <r>
      <rPr>
        <sz val="12"/>
        <color rgb="FFFF0000"/>
        <rFont val="Arial"/>
        <family val="2"/>
        <charset val="238"/>
      </rPr>
      <t>,</t>
    </r>
    <r>
      <rPr>
        <sz val="12"/>
        <color indexed="8"/>
        <rFont val="Arial"/>
        <family val="2"/>
        <charset val="238"/>
      </rPr>
      <t xml:space="preserve"> zeď na DH Obr. Míru odhlučnění skatepark 400, pítko TÚ 120</t>
    </r>
  </si>
  <si>
    <r>
      <t xml:space="preserve">Celkem 967 z toho 617 v rozpočtu a </t>
    </r>
    <r>
      <rPr>
        <sz val="12"/>
        <color rgb="FF0070C0"/>
        <rFont val="Arial"/>
        <family val="2"/>
        <charset val="238"/>
      </rPr>
      <t>350 v rezervě</t>
    </r>
    <r>
      <rPr>
        <sz val="12"/>
        <color indexed="8"/>
        <rFont val="Arial"/>
        <family val="2"/>
        <charset val="238"/>
      </rPr>
      <t>, Nádražní 21 (oprava střešního tělesa a fasády) 175, Nádražní 22 (oprava části krovu, demolice sklípků, oprava hromosvodu, výměna okapů) 162, DPS (oprava kuch.linek, rekonstrukce bytů, zařizovací předměty) 210, Havlíčkova 1024 (měřící bod) 35, K Nádraží 1058 (zavedení revize) 20, TÚ 110 (společné prostory) 60, čištění okapů a kan.šachet 105, rekonstrukce uvolněných bytů 200</t>
    </r>
  </si>
  <si>
    <r>
      <t xml:space="preserve">DPS (oprava balkonů, kamerový systém, výměna balkonových dveří) 1250, Masarykova 752 (výměna oken) 128, arch. Studie domov seniorů 1000 (300 v rozpočtu, </t>
    </r>
    <r>
      <rPr>
        <sz val="12"/>
        <color rgb="FF0070C0"/>
        <rFont val="Arial"/>
        <family val="2"/>
        <charset val="238"/>
      </rPr>
      <t>700 v rezervě</t>
    </r>
    <r>
      <rPr>
        <sz val="12"/>
        <color theme="1"/>
        <rFont val="Arial"/>
        <family val="2"/>
        <charset val="238"/>
      </rPr>
      <t>)</t>
    </r>
  </si>
  <si>
    <r>
      <t>ÚP 55,</t>
    </r>
    <r>
      <rPr>
        <sz val="12"/>
        <color rgb="FF0070C0"/>
        <rFont val="Arial"/>
        <family val="2"/>
        <charset val="238"/>
      </rPr>
      <t xml:space="preserve"> RP Solníky 420 - v rezervě</t>
    </r>
    <r>
      <rPr>
        <sz val="12"/>
        <color indexed="8"/>
        <rFont val="Arial"/>
        <family val="2"/>
        <charset val="238"/>
      </rPr>
      <t xml:space="preserve">, studie Cihelna 200 (50 v rozpočtu, </t>
    </r>
    <r>
      <rPr>
        <sz val="12"/>
        <color rgb="FF0070C0"/>
        <rFont val="Arial"/>
        <family val="2"/>
        <charset val="238"/>
      </rPr>
      <t>150 v rezervě</t>
    </r>
    <r>
      <rPr>
        <sz val="12"/>
        <color indexed="8"/>
        <rFont val="Arial"/>
        <family val="2"/>
        <charset val="238"/>
      </rPr>
      <t>), ÚS Potoky 80, ÚS Panenská 125</t>
    </r>
  </si>
  <si>
    <r>
      <t xml:space="preserve">Kameny zmizelých 40, PD cyklostezky 500 (250 v rozpočtu, </t>
    </r>
    <r>
      <rPr>
        <sz val="12"/>
        <color rgb="FF0070C0"/>
        <rFont val="Arial"/>
        <family val="2"/>
        <charset val="238"/>
      </rPr>
      <t>250 v rezervě</t>
    </r>
    <r>
      <rPr>
        <sz val="12"/>
        <color indexed="8"/>
        <rFont val="Arial"/>
        <family val="2"/>
        <charset val="238"/>
      </rPr>
      <t>), přístřešek přívoz 300, okružky 890</t>
    </r>
  </si>
  <si>
    <r>
      <rPr>
        <sz val="12"/>
        <color theme="1"/>
        <rFont val="Arial"/>
        <family val="2"/>
        <charset val="238"/>
      </rPr>
      <t>výsadba Obr. Míru, Masarykova, Dobrovolného 400,</t>
    </r>
    <r>
      <rPr>
        <sz val="12"/>
        <color indexed="8"/>
        <rFont val="Arial"/>
        <family val="2"/>
        <charset val="238"/>
      </rPr>
      <t xml:space="preserve"> 400 PD park Tyrš. Nám</t>
    </r>
  </si>
  <si>
    <t>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</si>
</sst>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00\ &quot;Kč&quot;"/>
  </numFmts>
  <fonts count="16" x14ac:knownFonts="1">
    <font>
      <sz val="11"/>
      <color indexed="8"/>
      <name val="Calibri"/>
      <family val="2"/>
      <scheme val="minor"/>
    </font>
    <font>
      <b/>
      <sz val="9"/>
      <name val="Arial"/>
      <family val="2"/>
      <charset val="238"/>
    </font>
    <font>
      <sz val="10"/>
      <color indexed="8"/>
      <name val="Arial"/>
      <family val="2"/>
      <charset val="238"/>
    </font>
    <font>
      <b/>
      <sz val="11"/>
      <color indexed="8"/>
      <name val="Calibri"/>
      <family val="2"/>
      <scheme val="minor"/>
    </font>
    <font>
      <b/>
      <sz val="11"/>
      <name val="Calibri"/>
      <family val="2"/>
      <scheme val="minor"/>
    </font>
    <font>
      <b/>
      <sz val="10"/>
      <name val="Arial"/>
      <family val="2"/>
      <charset val="238"/>
    </font>
    <font>
      <sz val="11"/>
      <color indexed="8"/>
      <name val="Calibri"/>
      <family val="2"/>
      <scheme val="minor"/>
    </font>
    <font>
      <b/>
      <sz val="12"/>
      <color indexed="8"/>
      <name val="Arial"/>
      <family val="2"/>
      <charset val="238"/>
    </font>
    <font>
      <b/>
      <sz val="14"/>
      <color indexed="8"/>
      <name val="Arial"/>
      <family val="2"/>
      <charset val="238"/>
    </font>
    <font>
      <sz val="12"/>
      <color indexed="8"/>
      <name val="Calibri"/>
      <family val="2"/>
      <scheme val="minor"/>
    </font>
    <font>
      <b/>
      <sz val="12"/>
      <name val="Arial"/>
      <family val="2"/>
      <charset val="238"/>
    </font>
    <font>
      <sz val="12"/>
      <color indexed="8"/>
      <name val="Arial"/>
      <family val="2"/>
      <charset val="238"/>
    </font>
    <font>
      <sz val="12"/>
      <color rgb="FFFF0000"/>
      <name val="Arial"/>
      <family val="2"/>
      <charset val="238"/>
    </font>
    <font>
      <sz val="12"/>
      <name val="Arial"/>
      <family val="2"/>
      <charset val="238"/>
    </font>
    <font>
      <sz val="12"/>
      <color theme="1"/>
      <name val="Arial"/>
      <family val="2"/>
      <charset val="238"/>
    </font>
    <font>
      <sz val="12"/>
      <color rgb="FF0070C0"/>
      <name val="Arial"/>
      <family val="2"/>
      <charset val="238"/>
    </font>
  </fonts>
  <fills count="7">
    <fill>
      <patternFill patternType="none"/>
    </fill>
    <fill>
      <patternFill patternType="gray125"/>
    </fill>
    <fill>
      <patternFill patternType="none">
        <bgColor indexed="22"/>
      </patternFill>
    </fill>
    <fill>
      <patternFill patternType="solid">
        <fgColor rgb="FFCCFFFF"/>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2">
    <xf numFmtId="0" fontId="0" fillId="0" borderId="0"/>
    <xf numFmtId="0" fontId="6" fillId="2" borderId="0"/>
  </cellStyleXfs>
  <cellXfs count="106">
    <xf numFmtId="0" fontId="0" fillId="0" borderId="0" xfId="0"/>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164" fontId="0" fillId="0" borderId="0" xfId="0" applyNumberFormat="1"/>
    <xf numFmtId="4" fontId="1" fillId="3" borderId="1" xfId="0" applyNumberFormat="1" applyFont="1" applyFill="1" applyBorder="1" applyAlignment="1">
      <alignment horizontal="center" vertical="center" wrapText="1"/>
    </xf>
    <xf numFmtId="0" fontId="0" fillId="0" borderId="0" xfId="0" applyAlignment="1">
      <alignment horizontal="right"/>
    </xf>
    <xf numFmtId="4" fontId="3" fillId="0" borderId="0" xfId="0" applyNumberFormat="1" applyFont="1" applyAlignment="1">
      <alignment horizontal="center"/>
    </xf>
    <xf numFmtId="0" fontId="4" fillId="0" borderId="0" xfId="0" applyFont="1" applyAlignment="1">
      <alignment horizontal="center"/>
    </xf>
    <xf numFmtId="4" fontId="0" fillId="0" borderId="0" xfId="0" applyNumberFormat="1"/>
    <xf numFmtId="164" fontId="4" fillId="0" borderId="0" xfId="0" applyNumberFormat="1" applyFont="1" applyAlignment="1">
      <alignment horizont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0" fontId="6" fillId="2" borderId="0" xfId="1"/>
    <xf numFmtId="0" fontId="2" fillId="2" borderId="2" xfId="1" applyFont="1" applyBorder="1" applyAlignment="1">
      <alignment horizontal="left"/>
    </xf>
    <xf numFmtId="164" fontId="2" fillId="2" borderId="2" xfId="1" applyNumberFormat="1" applyFont="1" applyBorder="1" applyAlignment="1">
      <alignment horizontal="right"/>
    </xf>
    <xf numFmtId="164" fontId="2" fillId="2" borderId="4" xfId="1" applyNumberFormat="1" applyFont="1" applyBorder="1" applyAlignment="1">
      <alignment horizontal="right"/>
    </xf>
    <xf numFmtId="0" fontId="5" fillId="5" borderId="10" xfId="1" applyFont="1" applyFill="1" applyBorder="1"/>
    <xf numFmtId="0" fontId="5" fillId="5" borderId="11" xfId="1" applyFont="1" applyFill="1" applyBorder="1"/>
    <xf numFmtId="164" fontId="5" fillId="5" borderId="5" xfId="1" applyNumberFormat="1" applyFont="1" applyFill="1" applyBorder="1"/>
    <xf numFmtId="0" fontId="9" fillId="0" borderId="0" xfId="0" applyFont="1"/>
    <xf numFmtId="0" fontId="11" fillId="0" borderId="2" xfId="0" applyFont="1" applyBorder="1"/>
    <xf numFmtId="0" fontId="11" fillId="0" borderId="7" xfId="0" applyFont="1" applyBorder="1"/>
    <xf numFmtId="4" fontId="11" fillId="0" borderId="7" xfId="0" applyNumberFormat="1" applyFont="1" applyBorder="1" applyAlignment="1">
      <alignment horizontal="right"/>
    </xf>
    <xf numFmtId="4" fontId="10" fillId="0" borderId="7" xfId="0" applyNumberFormat="1" applyFont="1" applyFill="1" applyBorder="1" applyAlignment="1">
      <alignment horizontal="center"/>
    </xf>
    <xf numFmtId="4" fontId="11" fillId="0" borderId="2" xfId="0" applyNumberFormat="1" applyFont="1" applyBorder="1" applyAlignment="1">
      <alignment horizontal="right"/>
    </xf>
    <xf numFmtId="0" fontId="11" fillId="0" borderId="8" xfId="0" applyFont="1" applyBorder="1"/>
    <xf numFmtId="4" fontId="11" fillId="0" borderId="8" xfId="0" applyNumberFormat="1" applyFont="1" applyBorder="1" applyAlignment="1">
      <alignment horizontal="right"/>
    </xf>
    <xf numFmtId="4" fontId="10" fillId="0" borderId="8" xfId="0" applyNumberFormat="1" applyFont="1" applyFill="1" applyBorder="1" applyAlignment="1">
      <alignment horizontal="center"/>
    </xf>
    <xf numFmtId="4" fontId="10" fillId="0" borderId="8" xfId="0" applyNumberFormat="1" applyFont="1" applyBorder="1" applyAlignment="1">
      <alignment horizontal="center"/>
    </xf>
    <xf numFmtId="4" fontId="11" fillId="0" borderId="2" xfId="0" applyNumberFormat="1" applyFont="1" applyBorder="1" applyAlignment="1">
      <alignment horizontal="right" wrapText="1"/>
    </xf>
    <xf numFmtId="0" fontId="11" fillId="4" borderId="2" xfId="0" applyFont="1" applyFill="1" applyBorder="1"/>
    <xf numFmtId="0" fontId="11" fillId="4" borderId="2" xfId="0" applyFont="1" applyFill="1" applyBorder="1" applyAlignment="1">
      <alignment wrapText="1"/>
    </xf>
    <xf numFmtId="164" fontId="11" fillId="4" borderId="2" xfId="0" applyNumberFormat="1" applyFont="1" applyFill="1" applyBorder="1" applyAlignment="1">
      <alignment horizontal="left"/>
    </xf>
    <xf numFmtId="164" fontId="11" fillId="4" borderId="2" xfId="0" applyNumberFormat="1" applyFont="1" applyFill="1" applyBorder="1" applyAlignment="1">
      <alignment horizontal="right"/>
    </xf>
    <xf numFmtId="164" fontId="11" fillId="4" borderId="3" xfId="0" applyNumberFormat="1" applyFont="1" applyFill="1" applyBorder="1" applyAlignment="1">
      <alignment horizontal="right"/>
    </xf>
    <xf numFmtId="164" fontId="11" fillId="4" borderId="8" xfId="0" applyNumberFormat="1" applyFont="1" applyFill="1" applyBorder="1" applyAlignment="1">
      <alignment horizontal="right"/>
    </xf>
    <xf numFmtId="164" fontId="10" fillId="4" borderId="3" xfId="0" applyNumberFormat="1" applyFont="1" applyFill="1" applyBorder="1" applyAlignment="1">
      <alignment horizontal="center"/>
    </xf>
    <xf numFmtId="0" fontId="11" fillId="0" borderId="2" xfId="0" applyFont="1" applyBorder="1" applyAlignment="1">
      <alignment wrapText="1"/>
    </xf>
    <xf numFmtId="164" fontId="11" fillId="0" borderId="2" xfId="0" applyNumberFormat="1" applyFont="1" applyBorder="1" applyAlignment="1">
      <alignment horizontal="left"/>
    </xf>
    <xf numFmtId="164" fontId="11" fillId="0" borderId="2" xfId="0" applyNumberFormat="1" applyFont="1" applyBorder="1" applyAlignment="1">
      <alignment horizontal="right"/>
    </xf>
    <xf numFmtId="164" fontId="11" fillId="0" borderId="3" xfId="0" applyNumberFormat="1" applyFont="1" applyBorder="1" applyAlignment="1">
      <alignment horizontal="right"/>
    </xf>
    <xf numFmtId="164" fontId="11" fillId="0" borderId="8" xfId="0" applyNumberFormat="1" applyFont="1" applyBorder="1"/>
    <xf numFmtId="164" fontId="10" fillId="0" borderId="3" xfId="0" applyNumberFormat="1" applyFont="1" applyBorder="1" applyAlignment="1">
      <alignment horizontal="center"/>
    </xf>
    <xf numFmtId="0" fontId="11" fillId="4" borderId="2" xfId="0" applyFont="1" applyFill="1" applyBorder="1" applyAlignment="1">
      <alignment horizontal="left"/>
    </xf>
    <xf numFmtId="43" fontId="11" fillId="0" borderId="2" xfId="0" applyNumberFormat="1" applyFont="1" applyFill="1" applyBorder="1" applyAlignment="1" applyProtection="1">
      <alignment horizontal="right" wrapText="1"/>
    </xf>
    <xf numFmtId="0" fontId="11" fillId="2" borderId="2" xfId="0" applyFont="1" applyFill="1" applyBorder="1" applyAlignment="1">
      <alignment horizontal="left"/>
    </xf>
    <xf numFmtId="0" fontId="11" fillId="2" borderId="2" xfId="0" applyFont="1" applyFill="1" applyBorder="1" applyAlignment="1">
      <alignment wrapText="1"/>
    </xf>
    <xf numFmtId="164" fontId="11" fillId="2" borderId="2" xfId="0" applyNumberFormat="1" applyFont="1" applyFill="1" applyBorder="1" applyAlignment="1">
      <alignment horizontal="left"/>
    </xf>
    <xf numFmtId="164" fontId="11" fillId="2" borderId="2" xfId="0" applyNumberFormat="1" applyFont="1" applyFill="1" applyBorder="1" applyAlignment="1">
      <alignment horizontal="right"/>
    </xf>
    <xf numFmtId="164" fontId="11" fillId="2" borderId="3" xfId="0" applyNumberFormat="1" applyFont="1" applyFill="1" applyBorder="1" applyAlignment="1">
      <alignment horizontal="right"/>
    </xf>
    <xf numFmtId="164" fontId="11" fillId="2" borderId="8" xfId="0" applyNumberFormat="1" applyFont="1" applyFill="1" applyBorder="1" applyAlignment="1">
      <alignment horizontal="right"/>
    </xf>
    <xf numFmtId="164" fontId="10" fillId="2" borderId="3" xfId="0" applyNumberFormat="1" applyFont="1" applyFill="1" applyBorder="1" applyAlignment="1">
      <alignment horizontal="center"/>
    </xf>
    <xf numFmtId="164" fontId="10" fillId="0" borderId="2" xfId="0" applyNumberFormat="1" applyFont="1" applyBorder="1" applyAlignment="1">
      <alignment horizontal="center"/>
    </xf>
    <xf numFmtId="0" fontId="11" fillId="0" borderId="2" xfId="0" applyFont="1" applyFill="1" applyBorder="1" applyAlignment="1">
      <alignment horizontal="left"/>
    </xf>
    <xf numFmtId="0" fontId="11" fillId="0" borderId="2" xfId="0" applyFont="1" applyFill="1" applyBorder="1" applyAlignment="1">
      <alignment wrapText="1"/>
    </xf>
    <xf numFmtId="164" fontId="11" fillId="0" borderId="2" xfId="0" applyNumberFormat="1" applyFont="1" applyFill="1" applyBorder="1" applyAlignment="1">
      <alignment horizontal="left"/>
    </xf>
    <xf numFmtId="164" fontId="11" fillId="0" borderId="2" xfId="0" applyNumberFormat="1" applyFont="1" applyFill="1" applyBorder="1" applyAlignment="1">
      <alignment horizontal="right"/>
    </xf>
    <xf numFmtId="164" fontId="11" fillId="0" borderId="3" xfId="0" applyNumberFormat="1" applyFont="1" applyFill="1" applyBorder="1" applyAlignment="1">
      <alignment horizontal="right"/>
    </xf>
    <xf numFmtId="164" fontId="10" fillId="0" borderId="3" xfId="0" applyNumberFormat="1" applyFont="1" applyFill="1" applyBorder="1" applyAlignment="1">
      <alignment horizontal="center"/>
    </xf>
    <xf numFmtId="0" fontId="7" fillId="5" borderId="2" xfId="0" applyFont="1" applyFill="1" applyBorder="1"/>
    <xf numFmtId="0" fontId="7" fillId="5" borderId="2" xfId="0" applyFont="1" applyFill="1" applyBorder="1" applyAlignment="1">
      <alignment wrapText="1"/>
    </xf>
    <xf numFmtId="164" fontId="7" fillId="5" borderId="2" xfId="0" applyNumberFormat="1" applyFont="1" applyFill="1" applyBorder="1" applyAlignment="1">
      <alignment horizontal="right"/>
    </xf>
    <xf numFmtId="164" fontId="7" fillId="5" borderId="8" xfId="0" applyNumberFormat="1" applyFont="1" applyFill="1" applyBorder="1" applyAlignment="1">
      <alignment horizontal="right"/>
    </xf>
    <xf numFmtId="164" fontId="10" fillId="5" borderId="2" xfId="0" applyNumberFormat="1" applyFont="1" applyFill="1" applyBorder="1" applyAlignment="1">
      <alignment horizontal="center"/>
    </xf>
    <xf numFmtId="0" fontId="11" fillId="6" borderId="2" xfId="0" applyFont="1" applyFill="1" applyBorder="1"/>
    <xf numFmtId="0" fontId="11" fillId="6" borderId="2" xfId="0" applyFont="1" applyFill="1" applyBorder="1" applyAlignment="1">
      <alignment wrapText="1"/>
    </xf>
    <xf numFmtId="164" fontId="11" fillId="6" borderId="2" xfId="0" applyNumberFormat="1" applyFont="1" applyFill="1" applyBorder="1" applyAlignment="1">
      <alignment horizontal="right"/>
    </xf>
    <xf numFmtId="164" fontId="11" fillId="6" borderId="3" xfId="0" applyNumberFormat="1" applyFont="1" applyFill="1" applyBorder="1" applyAlignment="1">
      <alignment horizontal="right"/>
    </xf>
    <xf numFmtId="0" fontId="11" fillId="6" borderId="4" xfId="0" applyFont="1" applyFill="1" applyBorder="1"/>
    <xf numFmtId="0" fontId="11" fillId="6" borderId="4" xfId="0" applyFont="1" applyFill="1" applyBorder="1" applyAlignment="1">
      <alignment wrapText="1"/>
    </xf>
    <xf numFmtId="164" fontId="11" fillId="6" borderId="4" xfId="0" applyNumberFormat="1" applyFont="1" applyFill="1" applyBorder="1" applyAlignment="1">
      <alignment horizontal="right"/>
    </xf>
    <xf numFmtId="164" fontId="13" fillId="6" borderId="4" xfId="0" applyNumberFormat="1" applyFont="1" applyFill="1" applyBorder="1" applyAlignment="1">
      <alignment horizontal="right"/>
    </xf>
    <xf numFmtId="164" fontId="11" fillId="6" borderId="4" xfId="0" applyNumberFormat="1" applyFont="1" applyFill="1" applyBorder="1" applyAlignment="1">
      <alignment horizontal="right" wrapText="1"/>
    </xf>
    <xf numFmtId="0" fontId="7" fillId="5" borderId="5" xfId="0" applyFont="1" applyFill="1" applyBorder="1"/>
    <xf numFmtId="0" fontId="7" fillId="5" borderId="5" xfId="0" applyFont="1" applyFill="1" applyBorder="1" applyAlignment="1">
      <alignment wrapText="1"/>
    </xf>
    <xf numFmtId="164" fontId="7" fillId="5" borderId="5" xfId="0" applyNumberFormat="1" applyFont="1" applyFill="1" applyBorder="1"/>
    <xf numFmtId="0" fontId="0" fillId="0" borderId="0" xfId="0" applyFont="1"/>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9" xfId="0" applyNumberFormat="1" applyFont="1" applyFill="1" applyBorder="1" applyAlignment="1">
      <alignment horizontal="center" vertical="center" wrapText="1"/>
    </xf>
    <xf numFmtId="0" fontId="11" fillId="0" borderId="8" xfId="0" applyFont="1" applyBorder="1" applyAlignment="1">
      <alignment wrapText="1"/>
    </xf>
    <xf numFmtId="0" fontId="11" fillId="0" borderId="8" xfId="0" applyFont="1" applyBorder="1" applyAlignment="1">
      <alignment horizontal="left" wrapText="1"/>
    </xf>
    <xf numFmtId="4" fontId="7" fillId="4" borderId="2" xfId="0" applyNumberFormat="1" applyFont="1" applyFill="1" applyBorder="1" applyAlignment="1">
      <alignment horizontal="center"/>
    </xf>
    <xf numFmtId="10" fontId="11" fillId="4" borderId="2" xfId="0" applyNumberFormat="1" applyFont="1" applyFill="1" applyBorder="1" applyAlignment="1">
      <alignment horizontal="right"/>
    </xf>
    <xf numFmtId="4" fontId="7" fillId="2" borderId="2" xfId="0" applyNumberFormat="1" applyFont="1" applyFill="1" applyBorder="1" applyAlignment="1">
      <alignment horizontal="center"/>
    </xf>
    <xf numFmtId="10" fontId="11" fillId="2" borderId="2" xfId="0" applyNumberFormat="1" applyFont="1" applyFill="1" applyBorder="1" applyAlignment="1">
      <alignment horizontal="right"/>
    </xf>
    <xf numFmtId="4" fontId="7" fillId="0" borderId="2" xfId="0" applyNumberFormat="1" applyFont="1" applyFill="1" applyBorder="1" applyAlignment="1">
      <alignment horizontal="center"/>
    </xf>
    <xf numFmtId="10" fontId="11" fillId="0" borderId="2" xfId="0" applyNumberFormat="1" applyFont="1" applyFill="1" applyBorder="1" applyAlignment="1">
      <alignment horizontal="right"/>
    </xf>
    <xf numFmtId="10" fontId="11" fillId="0" borderId="2" xfId="0" applyNumberFormat="1" applyFont="1" applyFill="1" applyBorder="1" applyAlignment="1">
      <alignment horizontal="right" wrapText="1"/>
    </xf>
    <xf numFmtId="0" fontId="11" fillId="0" borderId="0" xfId="0" applyFont="1"/>
    <xf numFmtId="0" fontId="11" fillId="0" borderId="2" xfId="0" applyFont="1" applyFill="1" applyBorder="1"/>
    <xf numFmtId="0" fontId="11" fillId="2" borderId="2" xfId="0" applyFont="1" applyFill="1" applyBorder="1"/>
    <xf numFmtId="4" fontId="10" fillId="4" borderId="2" xfId="0" applyNumberFormat="1" applyFont="1" applyFill="1" applyBorder="1" applyAlignment="1">
      <alignment horizontal="center"/>
    </xf>
    <xf numFmtId="4" fontId="10" fillId="0" borderId="2" xfId="0" applyNumberFormat="1" applyFont="1" applyFill="1" applyBorder="1" applyAlignment="1">
      <alignment horizontal="center"/>
    </xf>
    <xf numFmtId="10" fontId="14" fillId="0" borderId="2" xfId="0" applyNumberFormat="1" applyFont="1" applyFill="1" applyBorder="1" applyAlignment="1">
      <alignment horizontal="right" wrapText="1"/>
    </xf>
    <xf numFmtId="0" fontId="11" fillId="0" borderId="2" xfId="0" applyFont="1" applyBorder="1" applyAlignment="1">
      <alignment horizontal="left"/>
    </xf>
    <xf numFmtId="0" fontId="11" fillId="4" borderId="2" xfId="0" applyFont="1" applyFill="1" applyBorder="1" applyAlignment="1">
      <alignment vertical="center" wrapText="1"/>
    </xf>
    <xf numFmtId="0" fontId="11" fillId="6" borderId="4" xfId="0" applyFont="1" applyFill="1" applyBorder="1" applyAlignment="1">
      <alignment horizontal="left"/>
    </xf>
    <xf numFmtId="0" fontId="11" fillId="6" borderId="4" xfId="0" applyFont="1" applyFill="1" applyBorder="1" applyAlignment="1">
      <alignment vertical="center" wrapText="1"/>
    </xf>
    <xf numFmtId="4" fontId="7" fillId="6" borderId="4" xfId="0" applyNumberFormat="1" applyFont="1" applyFill="1" applyBorder="1" applyAlignment="1">
      <alignment horizontal="center"/>
    </xf>
    <xf numFmtId="10" fontId="11" fillId="6" borderId="4" xfId="0" applyNumberFormat="1" applyFont="1" applyFill="1" applyBorder="1" applyAlignment="1">
      <alignment horizontal="right"/>
    </xf>
    <xf numFmtId="164" fontId="7" fillId="5" borderId="6" xfId="0" applyNumberFormat="1" applyFont="1" applyFill="1" applyBorder="1"/>
    <xf numFmtId="4" fontId="7" fillId="5" borderId="5" xfId="0" applyNumberFormat="1" applyFont="1" applyFill="1" applyBorder="1" applyAlignment="1">
      <alignment horizontal="center" wrapText="1"/>
    </xf>
    <xf numFmtId="10" fontId="7" fillId="5" borderId="5" xfId="0" applyNumberFormat="1" applyFont="1" applyFill="1" applyBorder="1" applyAlignment="1">
      <alignment horizontal="right" wrapText="1"/>
    </xf>
    <xf numFmtId="0" fontId="8" fillId="0" borderId="0" xfId="0" applyFont="1" applyAlignment="1">
      <alignment horizontal="center"/>
    </xf>
  </cellXfs>
  <cellStyles count="2">
    <cellStyle name="Normální" xfId="0" builtinId="0"/>
    <cellStyle name="Normální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75" zoomScaleNormal="75" workbookViewId="0">
      <selection activeCell="A3" sqref="A3"/>
    </sheetView>
  </sheetViews>
  <sheetFormatPr defaultRowHeight="14.4" x14ac:dyDescent="0.3"/>
  <cols>
    <col min="1" max="2" width="8.5546875" customWidth="1"/>
    <col min="3" max="3" width="61.109375" customWidth="1"/>
    <col min="4" max="7" width="22" customWidth="1"/>
    <col min="8" max="8" width="22" style="8" customWidth="1"/>
    <col min="9" max="9" width="42.33203125" customWidth="1"/>
    <col min="11" max="11" width="15" bestFit="1" customWidth="1"/>
  </cols>
  <sheetData>
    <row r="1" spans="1:11" ht="17.399999999999999" x14ac:dyDescent="0.3">
      <c r="A1" s="105" t="s">
        <v>426</v>
      </c>
      <c r="B1" s="105"/>
      <c r="C1" s="105"/>
      <c r="D1" s="105"/>
      <c r="E1" s="105"/>
      <c r="F1" s="105"/>
      <c r="G1" s="105"/>
      <c r="H1" s="105"/>
      <c r="I1" s="105"/>
    </row>
    <row r="2" spans="1:11" x14ac:dyDescent="0.3">
      <c r="A2" s="77"/>
      <c r="B2" s="77"/>
      <c r="C2" s="77"/>
      <c r="D2" s="77"/>
      <c r="E2" s="77"/>
      <c r="F2" s="77"/>
      <c r="G2" s="77"/>
      <c r="I2" s="77"/>
    </row>
    <row r="3" spans="1:11" ht="27" thickBot="1" x14ac:dyDescent="0.35">
      <c r="A3" s="1" t="s">
        <v>268</v>
      </c>
      <c r="B3" s="78" t="s">
        <v>269</v>
      </c>
      <c r="C3" s="78" t="s">
        <v>270</v>
      </c>
      <c r="D3" s="79" t="s">
        <v>273</v>
      </c>
      <c r="E3" s="79" t="s">
        <v>272</v>
      </c>
      <c r="F3" s="79" t="s">
        <v>271</v>
      </c>
      <c r="G3" s="80" t="s">
        <v>411</v>
      </c>
      <c r="H3" s="79" t="s">
        <v>279</v>
      </c>
      <c r="I3" s="79" t="s">
        <v>280</v>
      </c>
    </row>
    <row r="4" spans="1:11" ht="16.2" thickTop="1" x14ac:dyDescent="0.3">
      <c r="A4" s="21" t="s">
        <v>0</v>
      </c>
      <c r="B4" s="22" t="s">
        <v>5</v>
      </c>
      <c r="C4" s="22" t="s">
        <v>6</v>
      </c>
      <c r="D4" s="23">
        <v>34087021</v>
      </c>
      <c r="E4" s="23">
        <v>28175348.77</v>
      </c>
      <c r="F4" s="23">
        <v>21203442.920000002</v>
      </c>
      <c r="G4" s="23">
        <v>26888769.699999999</v>
      </c>
      <c r="H4" s="24">
        <v>26452496</v>
      </c>
      <c r="I4" s="25" t="s">
        <v>391</v>
      </c>
      <c r="K4" s="9"/>
    </row>
    <row r="5" spans="1:11" ht="15.6" x14ac:dyDescent="0.3">
      <c r="A5" s="21" t="s">
        <v>0</v>
      </c>
      <c r="B5" s="26" t="s">
        <v>7</v>
      </c>
      <c r="C5" s="26" t="s">
        <v>8</v>
      </c>
      <c r="D5" s="27">
        <v>654379</v>
      </c>
      <c r="E5" s="27">
        <v>556695.05000000005</v>
      </c>
      <c r="F5" s="27">
        <v>207967.54</v>
      </c>
      <c r="G5" s="27">
        <v>258461.93</v>
      </c>
      <c r="H5" s="28">
        <v>458759</v>
      </c>
      <c r="I5" s="25" t="s">
        <v>392</v>
      </c>
    </row>
    <row r="6" spans="1:11" ht="15.6" x14ac:dyDescent="0.3">
      <c r="A6" s="21" t="s">
        <v>0</v>
      </c>
      <c r="B6" s="26" t="s">
        <v>9</v>
      </c>
      <c r="C6" s="26" t="s">
        <v>10</v>
      </c>
      <c r="D6" s="27">
        <v>2855472</v>
      </c>
      <c r="E6" s="27">
        <v>2388202.2999999998</v>
      </c>
      <c r="F6" s="27">
        <v>2182290.9900000002</v>
      </c>
      <c r="G6" s="27">
        <v>2708435.52</v>
      </c>
      <c r="H6" s="28">
        <v>2867243</v>
      </c>
      <c r="I6" s="25" t="s">
        <v>393</v>
      </c>
    </row>
    <row r="7" spans="1:11" ht="15.6" x14ac:dyDescent="0.3">
      <c r="A7" s="21" t="s">
        <v>0</v>
      </c>
      <c r="B7" s="26" t="s">
        <v>11</v>
      </c>
      <c r="C7" s="26" t="s">
        <v>12</v>
      </c>
      <c r="D7" s="27">
        <v>26532094</v>
      </c>
      <c r="E7" s="27">
        <v>21623718.640000001</v>
      </c>
      <c r="F7" s="27">
        <v>16404598.92</v>
      </c>
      <c r="G7" s="27">
        <v>17592164.620000001</v>
      </c>
      <c r="H7" s="28">
        <v>17891593</v>
      </c>
      <c r="I7" s="25" t="s">
        <v>394</v>
      </c>
    </row>
    <row r="8" spans="1:11" ht="15.6" x14ac:dyDescent="0.3">
      <c r="A8" s="21" t="s">
        <v>0</v>
      </c>
      <c r="B8" s="26" t="s">
        <v>13</v>
      </c>
      <c r="C8" s="26" t="s">
        <v>14</v>
      </c>
      <c r="D8" s="27">
        <v>4800000</v>
      </c>
      <c r="E8" s="27">
        <v>4505660</v>
      </c>
      <c r="F8" s="27">
        <v>4505660</v>
      </c>
      <c r="G8" s="27">
        <v>4505660</v>
      </c>
      <c r="H8" s="28">
        <v>4800000</v>
      </c>
      <c r="I8" s="25"/>
    </row>
    <row r="9" spans="1:11" ht="15.6" x14ac:dyDescent="0.3">
      <c r="A9" s="21" t="s">
        <v>0</v>
      </c>
      <c r="B9" s="26" t="s">
        <v>15</v>
      </c>
      <c r="C9" s="26" t="s">
        <v>16</v>
      </c>
      <c r="D9" s="27">
        <v>66449213</v>
      </c>
      <c r="E9" s="27">
        <v>57092402</v>
      </c>
      <c r="F9" s="27">
        <v>43433394.32</v>
      </c>
      <c r="G9" s="27">
        <v>55122090.850000001</v>
      </c>
      <c r="H9" s="28">
        <v>63079335</v>
      </c>
      <c r="I9" s="25" t="s">
        <v>390</v>
      </c>
    </row>
    <row r="10" spans="1:11" ht="15.6" x14ac:dyDescent="0.3">
      <c r="A10" s="21" t="s">
        <v>0</v>
      </c>
      <c r="B10" s="26" t="s">
        <v>17</v>
      </c>
      <c r="C10" s="26" t="s">
        <v>18</v>
      </c>
      <c r="D10" s="27">
        <v>20000</v>
      </c>
      <c r="E10" s="27">
        <v>20000</v>
      </c>
      <c r="F10" s="27">
        <v>20447.2</v>
      </c>
      <c r="G10" s="27">
        <v>20447.2</v>
      </c>
      <c r="H10" s="28">
        <v>20000</v>
      </c>
      <c r="I10" s="25"/>
    </row>
    <row r="11" spans="1:11" ht="45.6" x14ac:dyDescent="0.3">
      <c r="A11" s="21" t="s">
        <v>0</v>
      </c>
      <c r="B11" s="26" t="s">
        <v>19</v>
      </c>
      <c r="C11" s="81" t="s">
        <v>20</v>
      </c>
      <c r="D11" s="27">
        <v>4850000</v>
      </c>
      <c r="E11" s="27">
        <v>4850000</v>
      </c>
      <c r="F11" s="27">
        <v>4657386.0199999996</v>
      </c>
      <c r="G11" s="27">
        <v>4886564.0199999996</v>
      </c>
      <c r="H11" s="28">
        <v>6060000</v>
      </c>
      <c r="I11" s="25" t="s">
        <v>408</v>
      </c>
    </row>
    <row r="12" spans="1:11" ht="15.6" x14ac:dyDescent="0.3">
      <c r="A12" s="21" t="s">
        <v>0</v>
      </c>
      <c r="B12" s="26" t="s">
        <v>21</v>
      </c>
      <c r="C12" s="26" t="s">
        <v>22</v>
      </c>
      <c r="D12" s="27">
        <v>440000</v>
      </c>
      <c r="E12" s="27">
        <v>440000</v>
      </c>
      <c r="F12" s="27">
        <v>419665</v>
      </c>
      <c r="G12" s="27">
        <v>426468</v>
      </c>
      <c r="H12" s="29">
        <v>440000</v>
      </c>
      <c r="I12" s="25"/>
    </row>
    <row r="13" spans="1:11" ht="15.6" x14ac:dyDescent="0.3">
      <c r="A13" s="21" t="s">
        <v>0</v>
      </c>
      <c r="B13" s="26" t="s">
        <v>23</v>
      </c>
      <c r="C13" s="26" t="s">
        <v>24</v>
      </c>
      <c r="D13" s="27">
        <v>0</v>
      </c>
      <c r="E13" s="27">
        <v>280000</v>
      </c>
      <c r="F13" s="27">
        <v>37804</v>
      </c>
      <c r="G13" s="27">
        <v>44500</v>
      </c>
      <c r="H13" s="29">
        <v>50000</v>
      </c>
      <c r="I13" s="25"/>
      <c r="J13" t="s">
        <v>277</v>
      </c>
    </row>
    <row r="14" spans="1:11" ht="15.6" x14ac:dyDescent="0.3">
      <c r="A14" s="21" t="s">
        <v>0</v>
      </c>
      <c r="B14" s="26" t="s">
        <v>25</v>
      </c>
      <c r="C14" s="26" t="s">
        <v>26</v>
      </c>
      <c r="D14" s="27">
        <v>280000</v>
      </c>
      <c r="E14" s="27">
        <v>360000</v>
      </c>
      <c r="F14" s="27">
        <v>592444</v>
      </c>
      <c r="G14" s="27">
        <v>619064</v>
      </c>
      <c r="H14" s="29">
        <v>400000</v>
      </c>
      <c r="I14" s="25" t="s">
        <v>303</v>
      </c>
    </row>
    <row r="15" spans="1:11" ht="15.6" x14ac:dyDescent="0.3">
      <c r="A15" s="21" t="s">
        <v>0</v>
      </c>
      <c r="B15" s="26" t="s">
        <v>27</v>
      </c>
      <c r="C15" s="26" t="s">
        <v>28</v>
      </c>
      <c r="D15" s="27">
        <v>280000</v>
      </c>
      <c r="E15" s="27">
        <v>0</v>
      </c>
      <c r="F15" s="27">
        <v>0</v>
      </c>
      <c r="G15" s="27">
        <v>0</v>
      </c>
      <c r="H15" s="29" t="s">
        <v>282</v>
      </c>
      <c r="I15" s="25" t="s">
        <v>284</v>
      </c>
    </row>
    <row r="16" spans="1:11" ht="45.6" x14ac:dyDescent="0.3">
      <c r="A16" s="21" t="s">
        <v>0</v>
      </c>
      <c r="B16" s="26" t="s">
        <v>29</v>
      </c>
      <c r="C16" s="26" t="s">
        <v>30</v>
      </c>
      <c r="D16" s="27">
        <v>400000</v>
      </c>
      <c r="E16" s="27">
        <v>400000</v>
      </c>
      <c r="F16" s="27">
        <v>204490</v>
      </c>
      <c r="G16" s="27">
        <v>230280</v>
      </c>
      <c r="H16" s="29">
        <v>400000</v>
      </c>
      <c r="I16" s="30" t="s">
        <v>304</v>
      </c>
    </row>
    <row r="17" spans="1:15" ht="15.6" x14ac:dyDescent="0.3">
      <c r="A17" s="21" t="s">
        <v>0</v>
      </c>
      <c r="B17" s="26" t="s">
        <v>31</v>
      </c>
      <c r="C17" s="26" t="s">
        <v>32</v>
      </c>
      <c r="D17" s="27">
        <v>800000</v>
      </c>
      <c r="E17" s="27">
        <v>802063.25</v>
      </c>
      <c r="F17" s="27">
        <v>588780.43999999994</v>
      </c>
      <c r="G17" s="27">
        <v>834706.53</v>
      </c>
      <c r="H17" s="29">
        <v>800000</v>
      </c>
      <c r="I17" s="25"/>
    </row>
    <row r="18" spans="1:15" ht="15.6" x14ac:dyDescent="0.3">
      <c r="A18" s="21" t="s">
        <v>0</v>
      </c>
      <c r="B18" s="26" t="s">
        <v>33</v>
      </c>
      <c r="C18" s="26" t="s">
        <v>34</v>
      </c>
      <c r="D18" s="27">
        <v>3100000</v>
      </c>
      <c r="E18" s="27">
        <v>3100000</v>
      </c>
      <c r="F18" s="27">
        <v>2614662.67</v>
      </c>
      <c r="G18" s="27">
        <v>2647801.9700000002</v>
      </c>
      <c r="H18" s="29">
        <v>3100000</v>
      </c>
      <c r="I18" s="25"/>
      <c r="K18" s="9"/>
    </row>
    <row r="19" spans="1:15" ht="30.6" x14ac:dyDescent="0.3">
      <c r="A19" s="21" t="s">
        <v>0</v>
      </c>
      <c r="B19" s="26" t="s">
        <v>83</v>
      </c>
      <c r="C19" s="82" t="s">
        <v>84</v>
      </c>
      <c r="D19" s="27">
        <v>0</v>
      </c>
      <c r="E19" s="27">
        <v>11154250</v>
      </c>
      <c r="F19" s="27">
        <v>11154250</v>
      </c>
      <c r="G19" s="27">
        <v>11154250</v>
      </c>
      <c r="H19" s="29" t="s">
        <v>282</v>
      </c>
      <c r="I19" s="25"/>
      <c r="O19" t="s">
        <v>277</v>
      </c>
    </row>
    <row r="20" spans="1:15" ht="30.6" x14ac:dyDescent="0.3">
      <c r="A20" s="21" t="s">
        <v>0</v>
      </c>
      <c r="B20" s="26" t="s">
        <v>85</v>
      </c>
      <c r="C20" s="81" t="s">
        <v>86</v>
      </c>
      <c r="D20" s="27">
        <v>7293200</v>
      </c>
      <c r="E20" s="27">
        <v>7293300</v>
      </c>
      <c r="F20" s="27">
        <v>5469975</v>
      </c>
      <c r="G20" s="27">
        <v>6685525</v>
      </c>
      <c r="H20" s="29">
        <v>7574500</v>
      </c>
      <c r="I20" s="25" t="s">
        <v>281</v>
      </c>
      <c r="K20" s="9"/>
    </row>
    <row r="21" spans="1:15" ht="15.6" x14ac:dyDescent="0.3">
      <c r="A21" s="21" t="s">
        <v>0</v>
      </c>
      <c r="B21" s="26" t="s">
        <v>87</v>
      </c>
      <c r="C21" s="26" t="s">
        <v>88</v>
      </c>
      <c r="D21" s="27">
        <v>0</v>
      </c>
      <c r="E21" s="27">
        <v>584451</v>
      </c>
      <c r="F21" s="27">
        <v>334451</v>
      </c>
      <c r="G21" s="27">
        <v>2160850</v>
      </c>
      <c r="H21" s="29"/>
      <c r="I21" s="25"/>
    </row>
    <row r="22" spans="1:15" ht="15.6" x14ac:dyDescent="0.3">
      <c r="A22" s="21" t="s">
        <v>0</v>
      </c>
      <c r="B22" s="26" t="s">
        <v>89</v>
      </c>
      <c r="C22" s="26" t="s">
        <v>90</v>
      </c>
      <c r="D22" s="27">
        <v>750000</v>
      </c>
      <c r="E22" s="27">
        <v>780000</v>
      </c>
      <c r="F22" s="27">
        <v>142136</v>
      </c>
      <c r="G22" s="27">
        <v>942136</v>
      </c>
      <c r="H22" s="29">
        <f>120000+30000+800000+30000</f>
        <v>980000</v>
      </c>
      <c r="I22" s="25" t="s">
        <v>315</v>
      </c>
    </row>
    <row r="23" spans="1:15" ht="15.6" x14ac:dyDescent="0.3">
      <c r="A23" s="21" t="s">
        <v>0</v>
      </c>
      <c r="B23" s="26" t="s">
        <v>91</v>
      </c>
      <c r="C23" s="26" t="s">
        <v>92</v>
      </c>
      <c r="D23" s="27">
        <v>890000</v>
      </c>
      <c r="E23" s="27">
        <v>1006298</v>
      </c>
      <c r="F23" s="27">
        <v>963598</v>
      </c>
      <c r="G23" s="27">
        <v>963598</v>
      </c>
      <c r="H23" s="28">
        <v>920000</v>
      </c>
      <c r="I23" s="25" t="s">
        <v>372</v>
      </c>
    </row>
    <row r="24" spans="1:15" ht="45.6" x14ac:dyDescent="0.3">
      <c r="A24" s="21" t="s">
        <v>0</v>
      </c>
      <c r="B24" s="26" t="s">
        <v>93</v>
      </c>
      <c r="C24" s="26" t="s">
        <v>94</v>
      </c>
      <c r="D24" s="27">
        <v>36750000</v>
      </c>
      <c r="E24" s="27">
        <v>57337845.409999996</v>
      </c>
      <c r="F24" s="27">
        <v>8736757.2699999996</v>
      </c>
      <c r="G24" s="27">
        <v>8736757.2699999996</v>
      </c>
      <c r="H24" s="28">
        <f>38688000+22457000</f>
        <v>61145000</v>
      </c>
      <c r="I24" s="30" t="s">
        <v>425</v>
      </c>
      <c r="K24" s="9"/>
    </row>
    <row r="25" spans="1:15" ht="15.6" x14ac:dyDescent="0.3">
      <c r="A25" s="31" t="s">
        <v>1</v>
      </c>
      <c r="B25" s="32" t="s">
        <v>0</v>
      </c>
      <c r="C25" s="33" t="s">
        <v>2</v>
      </c>
      <c r="D25" s="34">
        <v>0</v>
      </c>
      <c r="E25" s="35">
        <v>2000</v>
      </c>
      <c r="F25" s="35">
        <v>6725</v>
      </c>
      <c r="G25" s="36">
        <v>8975</v>
      </c>
      <c r="H25" s="37">
        <f>H26</f>
        <v>5000</v>
      </c>
      <c r="I25" s="35"/>
      <c r="K25" s="4"/>
    </row>
    <row r="26" spans="1:15" ht="15.6" x14ac:dyDescent="0.3">
      <c r="A26" s="21"/>
      <c r="B26" s="38" t="s">
        <v>3</v>
      </c>
      <c r="C26" s="39" t="s">
        <v>4</v>
      </c>
      <c r="D26" s="40">
        <v>0</v>
      </c>
      <c r="E26" s="41">
        <v>2000</v>
      </c>
      <c r="F26" s="41">
        <v>6725</v>
      </c>
      <c r="G26" s="42">
        <v>8975</v>
      </c>
      <c r="H26" s="43">
        <v>5000</v>
      </c>
      <c r="I26" s="41" t="s">
        <v>283</v>
      </c>
    </row>
    <row r="27" spans="1:15" ht="15.6" x14ac:dyDescent="0.3">
      <c r="A27" s="31" t="s">
        <v>35</v>
      </c>
      <c r="B27" s="32" t="s">
        <v>0</v>
      </c>
      <c r="C27" s="33" t="s">
        <v>36</v>
      </c>
      <c r="D27" s="34">
        <v>0</v>
      </c>
      <c r="E27" s="35">
        <v>379969.96</v>
      </c>
      <c r="F27" s="35">
        <v>79969.960000000006</v>
      </c>
      <c r="G27" s="36">
        <v>79969.960000000006</v>
      </c>
      <c r="H27" s="37"/>
      <c r="I27" s="35"/>
    </row>
    <row r="28" spans="1:15" ht="15.6" x14ac:dyDescent="0.3">
      <c r="A28" s="21"/>
      <c r="B28" s="38" t="s">
        <v>37</v>
      </c>
      <c r="C28" s="39" t="s">
        <v>38</v>
      </c>
      <c r="D28" s="40">
        <v>0</v>
      </c>
      <c r="E28" s="41">
        <v>379969.96</v>
      </c>
      <c r="F28" s="41">
        <v>79969.960000000006</v>
      </c>
      <c r="G28" s="42">
        <v>79969.960000000006</v>
      </c>
      <c r="H28" s="43" t="s">
        <v>282</v>
      </c>
      <c r="I28" s="41"/>
    </row>
    <row r="29" spans="1:15" ht="15.6" x14ac:dyDescent="0.3">
      <c r="A29" s="44" t="s">
        <v>39</v>
      </c>
      <c r="B29" s="32" t="s">
        <v>0</v>
      </c>
      <c r="C29" s="33" t="s">
        <v>40</v>
      </c>
      <c r="D29" s="34">
        <v>0</v>
      </c>
      <c r="E29" s="35">
        <v>697147</v>
      </c>
      <c r="F29" s="35">
        <v>686334.25</v>
      </c>
      <c r="G29" s="36">
        <v>686334.25</v>
      </c>
      <c r="H29" s="37"/>
      <c r="I29" s="35"/>
    </row>
    <row r="30" spans="1:15" ht="15.6" x14ac:dyDescent="0.3">
      <c r="A30" s="21"/>
      <c r="B30" s="38" t="s">
        <v>41</v>
      </c>
      <c r="C30" s="39" t="s">
        <v>42</v>
      </c>
      <c r="D30" s="40">
        <v>0</v>
      </c>
      <c r="E30" s="41">
        <v>697147</v>
      </c>
      <c r="F30" s="41">
        <v>686334.25</v>
      </c>
      <c r="G30" s="42">
        <v>686334.25</v>
      </c>
      <c r="H30" s="43" t="s">
        <v>282</v>
      </c>
      <c r="I30" s="41"/>
    </row>
    <row r="31" spans="1:15" ht="15.6" x14ac:dyDescent="0.3">
      <c r="A31" s="44" t="s">
        <v>43</v>
      </c>
      <c r="B31" s="32" t="s">
        <v>0</v>
      </c>
      <c r="C31" s="33" t="s">
        <v>44</v>
      </c>
      <c r="D31" s="34">
        <v>4496100</v>
      </c>
      <c r="E31" s="35">
        <v>4496100</v>
      </c>
      <c r="F31" s="35">
        <v>3392235</v>
      </c>
      <c r="G31" s="36">
        <v>4146065</v>
      </c>
      <c r="H31" s="37">
        <f>H32</f>
        <v>4580800</v>
      </c>
      <c r="I31" s="35"/>
    </row>
    <row r="32" spans="1:15" ht="45.6" x14ac:dyDescent="0.3">
      <c r="A32" s="21"/>
      <c r="B32" s="38" t="s">
        <v>45</v>
      </c>
      <c r="C32" s="39" t="s">
        <v>46</v>
      </c>
      <c r="D32" s="40">
        <v>4496100</v>
      </c>
      <c r="E32" s="41">
        <v>4496100</v>
      </c>
      <c r="F32" s="41">
        <v>3392235</v>
      </c>
      <c r="G32" s="42">
        <v>4146065</v>
      </c>
      <c r="H32" s="43">
        <v>4580800</v>
      </c>
      <c r="I32" s="45" t="s">
        <v>377</v>
      </c>
    </row>
    <row r="33" spans="1:9" ht="15.6" x14ac:dyDescent="0.3">
      <c r="A33" s="44" t="s">
        <v>47</v>
      </c>
      <c r="B33" s="32" t="s">
        <v>0</v>
      </c>
      <c r="C33" s="33" t="s">
        <v>48</v>
      </c>
      <c r="D33" s="34">
        <v>7224910</v>
      </c>
      <c r="E33" s="35">
        <v>8897061.0299999993</v>
      </c>
      <c r="F33" s="35">
        <v>7090833.5</v>
      </c>
      <c r="G33" s="36">
        <v>8294985.1600000001</v>
      </c>
      <c r="H33" s="37">
        <f>H34</f>
        <v>7563710</v>
      </c>
      <c r="I33" s="35"/>
    </row>
    <row r="34" spans="1:9" ht="60.6" x14ac:dyDescent="0.3">
      <c r="A34" s="21"/>
      <c r="B34" s="38" t="s">
        <v>45</v>
      </c>
      <c r="C34" s="39" t="s">
        <v>46</v>
      </c>
      <c r="D34" s="40">
        <v>7224910</v>
      </c>
      <c r="E34" s="41">
        <v>7224910</v>
      </c>
      <c r="F34" s="41">
        <v>5418682.4699999997</v>
      </c>
      <c r="G34" s="42">
        <v>6622834.1299999999</v>
      </c>
      <c r="H34" s="43">
        <v>7563710</v>
      </c>
      <c r="I34" s="45" t="s">
        <v>378</v>
      </c>
    </row>
    <row r="35" spans="1:9" ht="15.6" x14ac:dyDescent="0.3">
      <c r="A35" s="46"/>
      <c r="B35" s="47" t="s">
        <v>41</v>
      </c>
      <c r="C35" s="48" t="s">
        <v>42</v>
      </c>
      <c r="D35" s="49">
        <v>0</v>
      </c>
      <c r="E35" s="50">
        <v>1672151.03</v>
      </c>
      <c r="F35" s="50">
        <v>1672151.03</v>
      </c>
      <c r="G35" s="51">
        <v>1672151.03</v>
      </c>
      <c r="H35" s="52" t="s">
        <v>282</v>
      </c>
      <c r="I35" s="50"/>
    </row>
    <row r="36" spans="1:9" ht="15.6" x14ac:dyDescent="0.3">
      <c r="A36" s="44" t="s">
        <v>49</v>
      </c>
      <c r="B36" s="32" t="s">
        <v>0</v>
      </c>
      <c r="C36" s="33" t="s">
        <v>50</v>
      </c>
      <c r="D36" s="34">
        <v>654850</v>
      </c>
      <c r="E36" s="35">
        <v>654850</v>
      </c>
      <c r="F36" s="35">
        <v>491131.71</v>
      </c>
      <c r="G36" s="36">
        <v>600272.09</v>
      </c>
      <c r="H36" s="37">
        <f>H37</f>
        <v>654850</v>
      </c>
      <c r="I36" s="35"/>
    </row>
    <row r="37" spans="1:9" ht="15.6" x14ac:dyDescent="0.3">
      <c r="A37" s="21"/>
      <c r="B37" s="38" t="s">
        <v>45</v>
      </c>
      <c r="C37" s="39" t="s">
        <v>46</v>
      </c>
      <c r="D37" s="40">
        <v>654850</v>
      </c>
      <c r="E37" s="41">
        <v>654850</v>
      </c>
      <c r="F37" s="41">
        <v>491131.71</v>
      </c>
      <c r="G37" s="42">
        <v>600272.09</v>
      </c>
      <c r="H37" s="43">
        <v>654850</v>
      </c>
      <c r="I37" s="41" t="s">
        <v>376</v>
      </c>
    </row>
    <row r="38" spans="1:9" ht="15.6" x14ac:dyDescent="0.3">
      <c r="A38" s="44" t="s">
        <v>51</v>
      </c>
      <c r="B38" s="32" t="s">
        <v>0</v>
      </c>
      <c r="C38" s="33" t="s">
        <v>52</v>
      </c>
      <c r="D38" s="34">
        <v>3500000</v>
      </c>
      <c r="E38" s="35">
        <v>3500000</v>
      </c>
      <c r="F38" s="35">
        <v>0</v>
      </c>
      <c r="G38" s="36">
        <v>0</v>
      </c>
      <c r="H38" s="37">
        <f>H39</f>
        <v>3500000</v>
      </c>
      <c r="I38" s="35"/>
    </row>
    <row r="39" spans="1:9" ht="15.6" x14ac:dyDescent="0.3">
      <c r="A39" s="21"/>
      <c r="B39" s="38" t="s">
        <v>53</v>
      </c>
      <c r="C39" s="39" t="s">
        <v>54</v>
      </c>
      <c r="D39" s="40">
        <v>3500000</v>
      </c>
      <c r="E39" s="41">
        <v>3500000</v>
      </c>
      <c r="F39" s="41">
        <v>0</v>
      </c>
      <c r="G39" s="42">
        <v>0</v>
      </c>
      <c r="H39" s="43">
        <v>3500000</v>
      </c>
      <c r="I39" s="41"/>
    </row>
    <row r="40" spans="1:9" ht="15.6" x14ac:dyDescent="0.3">
      <c r="A40" s="44" t="s">
        <v>55</v>
      </c>
      <c r="B40" s="32" t="s">
        <v>0</v>
      </c>
      <c r="C40" s="33" t="s">
        <v>56</v>
      </c>
      <c r="D40" s="34">
        <v>57000</v>
      </c>
      <c r="E40" s="35">
        <v>57000</v>
      </c>
      <c r="F40" s="35">
        <v>28420</v>
      </c>
      <c r="G40" s="36">
        <v>30283</v>
      </c>
      <c r="H40" s="37">
        <f>SUM(H41:H42)</f>
        <v>37000</v>
      </c>
      <c r="I40" s="35"/>
    </row>
    <row r="41" spans="1:9" ht="15.6" x14ac:dyDescent="0.3">
      <c r="A41" s="21"/>
      <c r="B41" s="38" t="s">
        <v>3</v>
      </c>
      <c r="C41" s="39" t="s">
        <v>4</v>
      </c>
      <c r="D41" s="40">
        <v>40000</v>
      </c>
      <c r="E41" s="41">
        <v>40000</v>
      </c>
      <c r="F41" s="41">
        <v>19780</v>
      </c>
      <c r="G41" s="42">
        <v>20860</v>
      </c>
      <c r="H41" s="43">
        <v>25000</v>
      </c>
      <c r="I41" s="41" t="s">
        <v>286</v>
      </c>
    </row>
    <row r="42" spans="1:9" ht="15.6" x14ac:dyDescent="0.3">
      <c r="A42" s="46"/>
      <c r="B42" s="47" t="s">
        <v>57</v>
      </c>
      <c r="C42" s="48" t="s">
        <v>58</v>
      </c>
      <c r="D42" s="49">
        <v>17000</v>
      </c>
      <c r="E42" s="50">
        <v>17000</v>
      </c>
      <c r="F42" s="50">
        <v>8640</v>
      </c>
      <c r="G42" s="51">
        <v>9423</v>
      </c>
      <c r="H42" s="52">
        <v>12000</v>
      </c>
      <c r="I42" s="50" t="s">
        <v>285</v>
      </c>
    </row>
    <row r="43" spans="1:9" ht="15.6" x14ac:dyDescent="0.3">
      <c r="A43" s="44" t="s">
        <v>59</v>
      </c>
      <c r="B43" s="32" t="s">
        <v>0</v>
      </c>
      <c r="C43" s="33" t="s">
        <v>60</v>
      </c>
      <c r="D43" s="34">
        <v>60000</v>
      </c>
      <c r="E43" s="35">
        <v>60000</v>
      </c>
      <c r="F43" s="35">
        <v>14879</v>
      </c>
      <c r="G43" s="36">
        <v>14879</v>
      </c>
      <c r="H43" s="37">
        <f>SUM(H44:H45)</f>
        <v>30000</v>
      </c>
      <c r="I43" s="35"/>
    </row>
    <row r="44" spans="1:9" ht="15.6" x14ac:dyDescent="0.3">
      <c r="A44" s="21"/>
      <c r="B44" s="38" t="s">
        <v>3</v>
      </c>
      <c r="C44" s="39" t="s">
        <v>4</v>
      </c>
      <c r="D44" s="40">
        <v>40000</v>
      </c>
      <c r="E44" s="41">
        <v>40000</v>
      </c>
      <c r="F44" s="41">
        <v>9220</v>
      </c>
      <c r="G44" s="42">
        <v>9220</v>
      </c>
      <c r="H44" s="43">
        <v>20000</v>
      </c>
      <c r="I44" s="41" t="s">
        <v>287</v>
      </c>
    </row>
    <row r="45" spans="1:9" ht="15.6" x14ac:dyDescent="0.3">
      <c r="A45" s="46"/>
      <c r="B45" s="47" t="s">
        <v>61</v>
      </c>
      <c r="C45" s="48" t="s">
        <v>62</v>
      </c>
      <c r="D45" s="49">
        <v>20000</v>
      </c>
      <c r="E45" s="50">
        <v>20000</v>
      </c>
      <c r="F45" s="50">
        <v>5659</v>
      </c>
      <c r="G45" s="51">
        <v>5659</v>
      </c>
      <c r="H45" s="52">
        <v>10000</v>
      </c>
      <c r="I45" s="50" t="s">
        <v>288</v>
      </c>
    </row>
    <row r="46" spans="1:9" ht="15.6" x14ac:dyDescent="0.3">
      <c r="A46" s="44" t="s">
        <v>63</v>
      </c>
      <c r="B46" s="32" t="s">
        <v>0</v>
      </c>
      <c r="C46" s="33" t="s">
        <v>64</v>
      </c>
      <c r="D46" s="34">
        <v>290000</v>
      </c>
      <c r="E46" s="35">
        <v>290000</v>
      </c>
      <c r="F46" s="35">
        <v>142065.5</v>
      </c>
      <c r="G46" s="36">
        <v>183713.7</v>
      </c>
      <c r="H46" s="37">
        <f>H47</f>
        <v>200000</v>
      </c>
      <c r="I46" s="35"/>
    </row>
    <row r="47" spans="1:9" ht="15.6" x14ac:dyDescent="0.3">
      <c r="A47" s="21"/>
      <c r="B47" s="38" t="s">
        <v>3</v>
      </c>
      <c r="C47" s="39" t="s">
        <v>4</v>
      </c>
      <c r="D47" s="40">
        <v>290000</v>
      </c>
      <c r="E47" s="41">
        <v>290000</v>
      </c>
      <c r="F47" s="41">
        <v>142065.5</v>
      </c>
      <c r="G47" s="42">
        <v>183713.7</v>
      </c>
      <c r="H47" s="43">
        <v>200000</v>
      </c>
      <c r="I47" s="41" t="s">
        <v>289</v>
      </c>
    </row>
    <row r="48" spans="1:9" ht="15.6" x14ac:dyDescent="0.3">
      <c r="A48" s="44" t="s">
        <v>65</v>
      </c>
      <c r="B48" s="32" t="s">
        <v>0</v>
      </c>
      <c r="C48" s="33" t="s">
        <v>66</v>
      </c>
      <c r="D48" s="34">
        <v>40000</v>
      </c>
      <c r="E48" s="35">
        <v>40000</v>
      </c>
      <c r="F48" s="35">
        <v>0</v>
      </c>
      <c r="G48" s="36">
        <v>0</v>
      </c>
      <c r="H48" s="37">
        <f>H49</f>
        <v>40000</v>
      </c>
      <c r="I48" s="35"/>
    </row>
    <row r="49" spans="1:9" ht="15.6" x14ac:dyDescent="0.3">
      <c r="A49" s="21"/>
      <c r="B49" s="38" t="s">
        <v>3</v>
      </c>
      <c r="C49" s="39" t="s">
        <v>4</v>
      </c>
      <c r="D49" s="40">
        <v>40000</v>
      </c>
      <c r="E49" s="41">
        <v>40000</v>
      </c>
      <c r="F49" s="41">
        <v>0</v>
      </c>
      <c r="G49" s="42">
        <v>0</v>
      </c>
      <c r="H49" s="43">
        <v>40000</v>
      </c>
      <c r="I49" s="41" t="s">
        <v>290</v>
      </c>
    </row>
    <row r="50" spans="1:9" ht="15.6" x14ac:dyDescent="0.3">
      <c r="A50" s="44" t="s">
        <v>67</v>
      </c>
      <c r="B50" s="32" t="s">
        <v>0</v>
      </c>
      <c r="C50" s="33" t="s">
        <v>68</v>
      </c>
      <c r="D50" s="34">
        <v>3700000</v>
      </c>
      <c r="E50" s="35">
        <v>3700000</v>
      </c>
      <c r="F50" s="35">
        <v>3020038.38</v>
      </c>
      <c r="G50" s="36">
        <v>3686418.38</v>
      </c>
      <c r="H50" s="37">
        <f>H51</f>
        <v>3700000</v>
      </c>
      <c r="I50" s="35"/>
    </row>
    <row r="51" spans="1:9" ht="15.6" x14ac:dyDescent="0.3">
      <c r="A51" s="21"/>
      <c r="B51" s="38" t="s">
        <v>45</v>
      </c>
      <c r="C51" s="39" t="s">
        <v>46</v>
      </c>
      <c r="D51" s="40">
        <v>3700000</v>
      </c>
      <c r="E51" s="41">
        <v>3700000</v>
      </c>
      <c r="F51" s="41">
        <v>2797305.5</v>
      </c>
      <c r="G51" s="42">
        <v>3437873.5</v>
      </c>
      <c r="H51" s="43">
        <v>3700000</v>
      </c>
      <c r="I51" s="41" t="s">
        <v>291</v>
      </c>
    </row>
    <row r="52" spans="1:9" ht="15.6" x14ac:dyDescent="0.3">
      <c r="A52" s="46"/>
      <c r="B52" s="47" t="s">
        <v>41</v>
      </c>
      <c r="C52" s="48" t="s">
        <v>42</v>
      </c>
      <c r="D52" s="49">
        <v>0</v>
      </c>
      <c r="E52" s="50">
        <v>0</v>
      </c>
      <c r="F52" s="50">
        <v>222732.88</v>
      </c>
      <c r="G52" s="51">
        <v>248544.88</v>
      </c>
      <c r="H52" s="52" t="s">
        <v>282</v>
      </c>
      <c r="I52" s="50"/>
    </row>
    <row r="53" spans="1:9" ht="15.6" x14ac:dyDescent="0.3">
      <c r="A53" s="44" t="s">
        <v>69</v>
      </c>
      <c r="B53" s="32" t="s">
        <v>0</v>
      </c>
      <c r="C53" s="33" t="s">
        <v>70</v>
      </c>
      <c r="D53" s="34">
        <v>850000</v>
      </c>
      <c r="E53" s="35">
        <v>850000</v>
      </c>
      <c r="F53" s="35">
        <v>616617.42000000004</v>
      </c>
      <c r="G53" s="36">
        <v>800413.42</v>
      </c>
      <c r="H53" s="37">
        <f>H54</f>
        <v>700000</v>
      </c>
      <c r="I53" s="35"/>
    </row>
    <row r="54" spans="1:9" ht="15.6" x14ac:dyDescent="0.3">
      <c r="A54" s="21"/>
      <c r="B54" s="38" t="s">
        <v>45</v>
      </c>
      <c r="C54" s="39" t="s">
        <v>46</v>
      </c>
      <c r="D54" s="40">
        <v>850000</v>
      </c>
      <c r="E54" s="41">
        <v>850000</v>
      </c>
      <c r="F54" s="41">
        <v>521186.64</v>
      </c>
      <c r="G54" s="42">
        <v>664523.64</v>
      </c>
      <c r="H54" s="43">
        <v>700000</v>
      </c>
      <c r="I54" s="41" t="s">
        <v>292</v>
      </c>
    </row>
    <row r="55" spans="1:9" ht="15.6" x14ac:dyDescent="0.3">
      <c r="A55" s="46"/>
      <c r="B55" s="47" t="s">
        <v>41</v>
      </c>
      <c r="C55" s="48" t="s">
        <v>42</v>
      </c>
      <c r="D55" s="49">
        <v>0</v>
      </c>
      <c r="E55" s="50">
        <v>0</v>
      </c>
      <c r="F55" s="50">
        <v>95430.78</v>
      </c>
      <c r="G55" s="51">
        <v>135889.78</v>
      </c>
      <c r="H55" s="52" t="s">
        <v>282</v>
      </c>
      <c r="I55" s="50"/>
    </row>
    <row r="56" spans="1:9" ht="15.6" x14ac:dyDescent="0.3">
      <c r="A56" s="44" t="s">
        <v>71</v>
      </c>
      <c r="B56" s="32" t="s">
        <v>0</v>
      </c>
      <c r="C56" s="33" t="s">
        <v>72</v>
      </c>
      <c r="D56" s="34">
        <v>50000</v>
      </c>
      <c r="E56" s="35">
        <v>64953</v>
      </c>
      <c r="F56" s="35">
        <v>44900.5</v>
      </c>
      <c r="G56" s="36">
        <v>44900.5</v>
      </c>
      <c r="H56" s="37">
        <f>H57</f>
        <v>40000</v>
      </c>
      <c r="I56" s="35"/>
    </row>
    <row r="57" spans="1:9" ht="15.6" x14ac:dyDescent="0.3">
      <c r="A57" s="21"/>
      <c r="B57" s="38" t="s">
        <v>3</v>
      </c>
      <c r="C57" s="39" t="s">
        <v>4</v>
      </c>
      <c r="D57" s="40">
        <v>50000</v>
      </c>
      <c r="E57" s="41">
        <v>50000</v>
      </c>
      <c r="F57" s="41">
        <v>29947.5</v>
      </c>
      <c r="G57" s="42">
        <v>29947.5</v>
      </c>
      <c r="H57" s="43">
        <v>40000</v>
      </c>
      <c r="I57" s="41" t="s">
        <v>293</v>
      </c>
    </row>
    <row r="58" spans="1:9" ht="15.6" x14ac:dyDescent="0.3">
      <c r="A58" s="46"/>
      <c r="B58" s="47" t="s">
        <v>41</v>
      </c>
      <c r="C58" s="48" t="s">
        <v>42</v>
      </c>
      <c r="D58" s="49">
        <v>0</v>
      </c>
      <c r="E58" s="50">
        <v>14953</v>
      </c>
      <c r="F58" s="50">
        <v>14953</v>
      </c>
      <c r="G58" s="51">
        <v>14953</v>
      </c>
      <c r="H58" s="52" t="s">
        <v>282</v>
      </c>
      <c r="I58" s="50"/>
    </row>
    <row r="59" spans="1:9" ht="15.6" x14ac:dyDescent="0.3">
      <c r="A59" s="44" t="s">
        <v>73</v>
      </c>
      <c r="B59" s="32" t="s">
        <v>0</v>
      </c>
      <c r="C59" s="33" t="s">
        <v>74</v>
      </c>
      <c r="D59" s="34">
        <v>266100</v>
      </c>
      <c r="E59" s="35">
        <v>285106.28000000003</v>
      </c>
      <c r="F59" s="35">
        <v>281081.28000000003</v>
      </c>
      <c r="G59" s="36">
        <v>313906.28000000003</v>
      </c>
      <c r="H59" s="37">
        <f>SUM(H60:H61)</f>
        <v>136100</v>
      </c>
      <c r="I59" s="35"/>
    </row>
    <row r="60" spans="1:9" ht="15.6" x14ac:dyDescent="0.3">
      <c r="A60" s="21"/>
      <c r="B60" s="38" t="s">
        <v>3</v>
      </c>
      <c r="C60" s="39" t="s">
        <v>4</v>
      </c>
      <c r="D60" s="40">
        <v>250000</v>
      </c>
      <c r="E60" s="41">
        <v>250000</v>
      </c>
      <c r="F60" s="41">
        <v>250000</v>
      </c>
      <c r="G60" s="42">
        <v>278800</v>
      </c>
      <c r="H60" s="43">
        <v>120000</v>
      </c>
      <c r="I60" s="41" t="s">
        <v>295</v>
      </c>
    </row>
    <row r="61" spans="1:9" ht="15.6" x14ac:dyDescent="0.3">
      <c r="A61" s="46"/>
      <c r="B61" s="47" t="s">
        <v>45</v>
      </c>
      <c r="C61" s="48" t="s">
        <v>46</v>
      </c>
      <c r="D61" s="49">
        <v>16100</v>
      </c>
      <c r="E61" s="50">
        <v>16100</v>
      </c>
      <c r="F61" s="50">
        <v>12075</v>
      </c>
      <c r="G61" s="51">
        <v>16100</v>
      </c>
      <c r="H61" s="52">
        <v>16100</v>
      </c>
      <c r="I61" s="50" t="s">
        <v>294</v>
      </c>
    </row>
    <row r="62" spans="1:9" ht="15.6" x14ac:dyDescent="0.3">
      <c r="A62" s="46"/>
      <c r="B62" s="47" t="s">
        <v>41</v>
      </c>
      <c r="C62" s="48" t="s">
        <v>42</v>
      </c>
      <c r="D62" s="49">
        <v>0</v>
      </c>
      <c r="E62" s="50">
        <v>19006.28</v>
      </c>
      <c r="F62" s="50">
        <v>19006.28</v>
      </c>
      <c r="G62" s="51">
        <v>19006.28</v>
      </c>
      <c r="H62" s="52" t="s">
        <v>282</v>
      </c>
      <c r="I62" s="50"/>
    </row>
    <row r="63" spans="1:9" ht="15.6" x14ac:dyDescent="0.3">
      <c r="A63" s="44" t="s">
        <v>75</v>
      </c>
      <c r="B63" s="32" t="s">
        <v>0</v>
      </c>
      <c r="C63" s="33" t="s">
        <v>76</v>
      </c>
      <c r="D63" s="34">
        <v>2650000</v>
      </c>
      <c r="E63" s="35">
        <v>8090386</v>
      </c>
      <c r="F63" s="35">
        <v>6657823.6299999999</v>
      </c>
      <c r="G63" s="36">
        <v>8679771.6199999992</v>
      </c>
      <c r="H63" s="37">
        <f>SUM(H64:H69)</f>
        <v>2950000</v>
      </c>
      <c r="I63" s="35"/>
    </row>
    <row r="64" spans="1:9" ht="15.6" x14ac:dyDescent="0.3">
      <c r="A64" s="21"/>
      <c r="B64" s="38" t="s">
        <v>57</v>
      </c>
      <c r="C64" s="39" t="s">
        <v>58</v>
      </c>
      <c r="D64" s="40">
        <v>600000</v>
      </c>
      <c r="E64" s="41">
        <v>600000</v>
      </c>
      <c r="F64" s="41">
        <v>41574.39</v>
      </c>
      <c r="G64" s="42">
        <v>42784.39</v>
      </c>
      <c r="H64" s="43">
        <v>250000</v>
      </c>
      <c r="I64" s="41" t="s">
        <v>302</v>
      </c>
    </row>
    <row r="65" spans="1:9" ht="15.6" x14ac:dyDescent="0.3">
      <c r="A65" s="46"/>
      <c r="B65" s="47" t="s">
        <v>53</v>
      </c>
      <c r="C65" s="48" t="s">
        <v>54</v>
      </c>
      <c r="D65" s="49">
        <v>0</v>
      </c>
      <c r="E65" s="50">
        <v>5000000</v>
      </c>
      <c r="F65" s="50">
        <v>5000000</v>
      </c>
      <c r="G65" s="51">
        <v>5000000</v>
      </c>
      <c r="H65" s="52" t="s">
        <v>282</v>
      </c>
      <c r="I65" s="50"/>
    </row>
    <row r="66" spans="1:9" ht="15.6" x14ac:dyDescent="0.3">
      <c r="A66" s="46"/>
      <c r="B66" s="47" t="s">
        <v>77</v>
      </c>
      <c r="C66" s="48" t="s">
        <v>78</v>
      </c>
      <c r="D66" s="49">
        <v>500000</v>
      </c>
      <c r="E66" s="50">
        <v>500000</v>
      </c>
      <c r="F66" s="50">
        <v>334067</v>
      </c>
      <c r="G66" s="51">
        <v>340705</v>
      </c>
      <c r="H66" s="52">
        <v>500000</v>
      </c>
      <c r="I66" s="50"/>
    </row>
    <row r="67" spans="1:9" ht="30.6" x14ac:dyDescent="0.3">
      <c r="A67" s="21"/>
      <c r="B67" s="38" t="s">
        <v>45</v>
      </c>
      <c r="C67" s="39" t="s">
        <v>46</v>
      </c>
      <c r="D67" s="40">
        <v>1300000</v>
      </c>
      <c r="E67" s="41">
        <v>1300000</v>
      </c>
      <c r="F67" s="41">
        <v>770771.24</v>
      </c>
      <c r="G67" s="42">
        <v>1017871.23</v>
      </c>
      <c r="H67" s="53">
        <v>2000000</v>
      </c>
      <c r="I67" s="45" t="s">
        <v>388</v>
      </c>
    </row>
    <row r="68" spans="1:9" ht="15.6" x14ac:dyDescent="0.3">
      <c r="A68" s="46"/>
      <c r="B68" s="47" t="s">
        <v>41</v>
      </c>
      <c r="C68" s="48" t="s">
        <v>42</v>
      </c>
      <c r="D68" s="49">
        <v>0</v>
      </c>
      <c r="E68" s="50">
        <v>440386</v>
      </c>
      <c r="F68" s="50">
        <v>440386</v>
      </c>
      <c r="G68" s="51">
        <v>440386</v>
      </c>
      <c r="H68" s="52" t="s">
        <v>282</v>
      </c>
      <c r="I68" s="50"/>
    </row>
    <row r="69" spans="1:9" ht="15.6" x14ac:dyDescent="0.3">
      <c r="A69" s="46"/>
      <c r="B69" s="47" t="s">
        <v>79</v>
      </c>
      <c r="C69" s="48" t="s">
        <v>80</v>
      </c>
      <c r="D69" s="49">
        <v>250000</v>
      </c>
      <c r="E69" s="50">
        <v>250000</v>
      </c>
      <c r="F69" s="50">
        <v>71025</v>
      </c>
      <c r="G69" s="51">
        <v>1838025</v>
      </c>
      <c r="H69" s="52">
        <v>200000</v>
      </c>
      <c r="I69" s="50"/>
    </row>
    <row r="70" spans="1:9" ht="15.6" x14ac:dyDescent="0.3">
      <c r="A70" s="44" t="s">
        <v>81</v>
      </c>
      <c r="B70" s="32" t="s">
        <v>0</v>
      </c>
      <c r="C70" s="33" t="s">
        <v>82</v>
      </c>
      <c r="D70" s="34">
        <v>1600000</v>
      </c>
      <c r="E70" s="35">
        <v>1600000</v>
      </c>
      <c r="F70" s="35">
        <v>1263048.08</v>
      </c>
      <c r="G70" s="36">
        <v>1281646.58</v>
      </c>
      <c r="H70" s="37">
        <f>H71</f>
        <v>1400000</v>
      </c>
      <c r="I70" s="35"/>
    </row>
    <row r="71" spans="1:9" ht="15.6" x14ac:dyDescent="0.3">
      <c r="A71" s="21"/>
      <c r="B71" s="38" t="s">
        <v>3</v>
      </c>
      <c r="C71" s="39" t="s">
        <v>4</v>
      </c>
      <c r="D71" s="40">
        <v>1600000</v>
      </c>
      <c r="E71" s="41">
        <v>1600000</v>
      </c>
      <c r="F71" s="41">
        <v>1263048.08</v>
      </c>
      <c r="G71" s="42">
        <v>1281646.58</v>
      </c>
      <c r="H71" s="43">
        <v>1400000</v>
      </c>
      <c r="I71" s="41" t="s">
        <v>296</v>
      </c>
    </row>
    <row r="72" spans="1:9" ht="15.6" x14ac:dyDescent="0.3">
      <c r="A72" s="44" t="s">
        <v>95</v>
      </c>
      <c r="B72" s="32" t="s">
        <v>0</v>
      </c>
      <c r="C72" s="33" t="s">
        <v>96</v>
      </c>
      <c r="D72" s="34">
        <v>0</v>
      </c>
      <c r="E72" s="35">
        <v>10400</v>
      </c>
      <c r="F72" s="35">
        <v>10400</v>
      </c>
      <c r="G72" s="36">
        <v>10400</v>
      </c>
      <c r="H72" s="37"/>
      <c r="I72" s="35"/>
    </row>
    <row r="73" spans="1:9" ht="15.6" x14ac:dyDescent="0.3">
      <c r="A73" s="54"/>
      <c r="B73" s="55" t="s">
        <v>47</v>
      </c>
      <c r="C73" s="56" t="s">
        <v>97</v>
      </c>
      <c r="D73" s="57">
        <v>0</v>
      </c>
      <c r="E73" s="58">
        <v>10400</v>
      </c>
      <c r="F73" s="58">
        <v>10400</v>
      </c>
      <c r="G73" s="51">
        <v>10400</v>
      </c>
      <c r="H73" s="59" t="s">
        <v>282</v>
      </c>
      <c r="I73" s="58"/>
    </row>
    <row r="74" spans="1:9" ht="15.6" x14ac:dyDescent="0.3">
      <c r="A74" s="44" t="s">
        <v>98</v>
      </c>
      <c r="B74" s="32" t="s">
        <v>0</v>
      </c>
      <c r="C74" s="33" t="s">
        <v>99</v>
      </c>
      <c r="D74" s="34">
        <v>860000</v>
      </c>
      <c r="E74" s="35">
        <v>860000</v>
      </c>
      <c r="F74" s="35">
        <v>391855</v>
      </c>
      <c r="G74" s="36">
        <v>506708</v>
      </c>
      <c r="H74" s="37">
        <f>SUM(H75:H76)</f>
        <v>860000</v>
      </c>
      <c r="I74" s="35"/>
    </row>
    <row r="75" spans="1:9" ht="15.6" x14ac:dyDescent="0.3">
      <c r="A75" s="46"/>
      <c r="B75" s="47" t="s">
        <v>3</v>
      </c>
      <c r="C75" s="48" t="s">
        <v>4</v>
      </c>
      <c r="D75" s="49">
        <v>210000</v>
      </c>
      <c r="E75" s="50">
        <v>210000</v>
      </c>
      <c r="F75" s="50">
        <v>94935</v>
      </c>
      <c r="G75" s="51">
        <v>117966</v>
      </c>
      <c r="H75" s="43">
        <v>210000</v>
      </c>
      <c r="I75" s="41" t="s">
        <v>297</v>
      </c>
    </row>
    <row r="76" spans="1:9" ht="15.6" x14ac:dyDescent="0.3">
      <c r="A76" s="46"/>
      <c r="B76" s="47" t="s">
        <v>57</v>
      </c>
      <c r="C76" s="48" t="s">
        <v>58</v>
      </c>
      <c r="D76" s="49">
        <v>650000</v>
      </c>
      <c r="E76" s="50">
        <v>650000</v>
      </c>
      <c r="F76" s="50">
        <v>296920</v>
      </c>
      <c r="G76" s="51">
        <v>388742</v>
      </c>
      <c r="H76" s="52">
        <v>650000</v>
      </c>
      <c r="I76" s="50" t="s">
        <v>298</v>
      </c>
    </row>
    <row r="77" spans="1:9" ht="15.6" x14ac:dyDescent="0.3">
      <c r="A77" s="44" t="s">
        <v>100</v>
      </c>
      <c r="B77" s="32" t="s">
        <v>0</v>
      </c>
      <c r="C77" s="33" t="s">
        <v>101</v>
      </c>
      <c r="D77" s="34">
        <v>0</v>
      </c>
      <c r="E77" s="35">
        <v>117000</v>
      </c>
      <c r="F77" s="35">
        <v>117000</v>
      </c>
      <c r="G77" s="36">
        <v>119000</v>
      </c>
      <c r="H77" s="37"/>
      <c r="I77" s="35"/>
    </row>
    <row r="78" spans="1:9" ht="15.6" x14ac:dyDescent="0.3">
      <c r="A78" s="46"/>
      <c r="B78" s="47" t="s">
        <v>47</v>
      </c>
      <c r="C78" s="48" t="s">
        <v>97</v>
      </c>
      <c r="D78" s="49">
        <v>0</v>
      </c>
      <c r="E78" s="50">
        <v>117000</v>
      </c>
      <c r="F78" s="50">
        <v>117000</v>
      </c>
      <c r="G78" s="51">
        <v>119000</v>
      </c>
      <c r="H78" s="52" t="s">
        <v>282</v>
      </c>
      <c r="I78" s="50"/>
    </row>
    <row r="79" spans="1:9" ht="15.6" x14ac:dyDescent="0.3">
      <c r="A79" s="44" t="s">
        <v>102</v>
      </c>
      <c r="B79" s="32" t="s">
        <v>0</v>
      </c>
      <c r="C79" s="33" t="s">
        <v>103</v>
      </c>
      <c r="D79" s="34">
        <v>90000</v>
      </c>
      <c r="E79" s="35">
        <v>144500</v>
      </c>
      <c r="F79" s="35">
        <v>107200</v>
      </c>
      <c r="G79" s="36">
        <v>116707.11</v>
      </c>
      <c r="H79" s="37">
        <f>H80</f>
        <v>140000</v>
      </c>
      <c r="I79" s="35"/>
    </row>
    <row r="80" spans="1:9" ht="15.6" x14ac:dyDescent="0.3">
      <c r="A80" s="46"/>
      <c r="B80" s="47" t="s">
        <v>35</v>
      </c>
      <c r="C80" s="48" t="s">
        <v>104</v>
      </c>
      <c r="D80" s="49">
        <v>90000</v>
      </c>
      <c r="E80" s="50">
        <v>140000</v>
      </c>
      <c r="F80" s="50">
        <v>102700</v>
      </c>
      <c r="G80" s="51">
        <v>112207.11</v>
      </c>
      <c r="H80" s="52">
        <v>140000</v>
      </c>
      <c r="I80" s="50" t="s">
        <v>299</v>
      </c>
    </row>
    <row r="81" spans="1:9" ht="15.6" x14ac:dyDescent="0.3">
      <c r="A81" s="46"/>
      <c r="B81" s="47" t="s">
        <v>43</v>
      </c>
      <c r="C81" s="48" t="s">
        <v>105</v>
      </c>
      <c r="D81" s="49">
        <v>0</v>
      </c>
      <c r="E81" s="50">
        <v>4500</v>
      </c>
      <c r="F81" s="50">
        <v>4500</v>
      </c>
      <c r="G81" s="51">
        <v>4500</v>
      </c>
      <c r="H81" s="52" t="s">
        <v>282</v>
      </c>
      <c r="I81" s="50"/>
    </row>
    <row r="82" spans="1:9" ht="15.6" x14ac:dyDescent="0.3">
      <c r="A82" s="44" t="s">
        <v>106</v>
      </c>
      <c r="B82" s="32" t="s">
        <v>0</v>
      </c>
      <c r="C82" s="33" t="s">
        <v>107</v>
      </c>
      <c r="D82" s="34">
        <v>0</v>
      </c>
      <c r="E82" s="35">
        <v>28000</v>
      </c>
      <c r="F82" s="35">
        <v>28000</v>
      </c>
      <c r="G82" s="36">
        <v>28000</v>
      </c>
      <c r="H82" s="37"/>
      <c r="I82" s="35"/>
    </row>
    <row r="83" spans="1:9" ht="15.6" x14ac:dyDescent="0.3">
      <c r="A83" s="46"/>
      <c r="B83" s="47" t="s">
        <v>41</v>
      </c>
      <c r="C83" s="48" t="s">
        <v>42</v>
      </c>
      <c r="D83" s="49">
        <v>0</v>
      </c>
      <c r="E83" s="50">
        <v>28000</v>
      </c>
      <c r="F83" s="50">
        <v>28000</v>
      </c>
      <c r="G83" s="51">
        <v>28000</v>
      </c>
      <c r="H83" s="52" t="s">
        <v>282</v>
      </c>
      <c r="I83" s="50"/>
    </row>
    <row r="84" spans="1:9" ht="15.6" x14ac:dyDescent="0.3">
      <c r="A84" s="44" t="s">
        <v>108</v>
      </c>
      <c r="B84" s="32" t="s">
        <v>0</v>
      </c>
      <c r="C84" s="33" t="s">
        <v>109</v>
      </c>
      <c r="D84" s="34">
        <v>1049380</v>
      </c>
      <c r="E84" s="35">
        <v>1055690</v>
      </c>
      <c r="F84" s="35">
        <v>1006266.5</v>
      </c>
      <c r="G84" s="36">
        <v>1040484.5</v>
      </c>
      <c r="H84" s="37">
        <f>SUM(H85:H91)</f>
        <v>50000</v>
      </c>
      <c r="I84" s="35"/>
    </row>
    <row r="85" spans="1:9" ht="15.6" x14ac:dyDescent="0.3">
      <c r="A85" s="46"/>
      <c r="B85" s="47" t="s">
        <v>3</v>
      </c>
      <c r="C85" s="48" t="s">
        <v>4</v>
      </c>
      <c r="D85" s="49">
        <v>15000</v>
      </c>
      <c r="E85" s="50">
        <v>15000</v>
      </c>
      <c r="F85" s="50">
        <v>3077.5</v>
      </c>
      <c r="G85" s="51">
        <v>5680.5</v>
      </c>
      <c r="H85" s="52">
        <v>10000</v>
      </c>
      <c r="I85" s="50" t="s">
        <v>306</v>
      </c>
    </row>
    <row r="86" spans="1:9" ht="15.6" x14ac:dyDescent="0.3">
      <c r="A86" s="46"/>
      <c r="B86" s="47" t="s">
        <v>61</v>
      </c>
      <c r="C86" s="48" t="s">
        <v>62</v>
      </c>
      <c r="D86" s="49">
        <v>30000</v>
      </c>
      <c r="E86" s="50">
        <v>30000</v>
      </c>
      <c r="F86" s="50">
        <v>5227</v>
      </c>
      <c r="G86" s="51">
        <v>6060</v>
      </c>
      <c r="H86" s="52">
        <v>15000</v>
      </c>
      <c r="I86" s="50" t="s">
        <v>288</v>
      </c>
    </row>
    <row r="87" spans="1:9" ht="15.6" x14ac:dyDescent="0.3">
      <c r="A87" s="21"/>
      <c r="B87" s="38" t="s">
        <v>110</v>
      </c>
      <c r="C87" s="39" t="s">
        <v>111</v>
      </c>
      <c r="D87" s="40">
        <v>10000</v>
      </c>
      <c r="E87" s="41">
        <v>10000</v>
      </c>
      <c r="F87" s="41">
        <v>8272</v>
      </c>
      <c r="G87" s="42">
        <v>9054</v>
      </c>
      <c r="H87" s="43">
        <v>10000</v>
      </c>
      <c r="I87" s="41" t="s">
        <v>301</v>
      </c>
    </row>
    <row r="88" spans="1:9" ht="15.6" x14ac:dyDescent="0.3">
      <c r="A88" s="46"/>
      <c r="B88" s="47" t="s">
        <v>35</v>
      </c>
      <c r="C88" s="48" t="s">
        <v>104</v>
      </c>
      <c r="D88" s="49">
        <v>15000</v>
      </c>
      <c r="E88" s="50">
        <v>15000</v>
      </c>
      <c r="F88" s="50">
        <v>4000</v>
      </c>
      <c r="G88" s="51">
        <v>5000</v>
      </c>
      <c r="H88" s="52">
        <v>15000</v>
      </c>
      <c r="I88" s="50" t="s">
        <v>305</v>
      </c>
    </row>
    <row r="89" spans="1:9" ht="15.6" x14ac:dyDescent="0.3">
      <c r="A89" s="46"/>
      <c r="B89" s="47" t="s">
        <v>47</v>
      </c>
      <c r="C89" s="48" t="s">
        <v>97</v>
      </c>
      <c r="D89" s="49">
        <v>0</v>
      </c>
      <c r="E89" s="50">
        <v>54000</v>
      </c>
      <c r="F89" s="50">
        <v>0</v>
      </c>
      <c r="G89" s="51">
        <v>27000</v>
      </c>
      <c r="H89" s="52"/>
      <c r="I89" s="50"/>
    </row>
    <row r="90" spans="1:9" ht="15.6" x14ac:dyDescent="0.3">
      <c r="A90" s="46"/>
      <c r="B90" s="47" t="s">
        <v>41</v>
      </c>
      <c r="C90" s="48" t="s">
        <v>42</v>
      </c>
      <c r="D90" s="49">
        <v>0</v>
      </c>
      <c r="E90" s="50">
        <v>6310</v>
      </c>
      <c r="F90" s="50">
        <v>6310</v>
      </c>
      <c r="G90" s="51">
        <v>8310</v>
      </c>
      <c r="H90" s="52" t="s">
        <v>282</v>
      </c>
      <c r="I90" s="50"/>
    </row>
    <row r="91" spans="1:9" ht="15.6" x14ac:dyDescent="0.3">
      <c r="A91" s="46"/>
      <c r="B91" s="47" t="s">
        <v>37</v>
      </c>
      <c r="C91" s="48" t="s">
        <v>38</v>
      </c>
      <c r="D91" s="49">
        <v>979380</v>
      </c>
      <c r="E91" s="50">
        <v>979380</v>
      </c>
      <c r="F91" s="50">
        <v>979380</v>
      </c>
      <c r="G91" s="51">
        <v>979380</v>
      </c>
      <c r="H91" s="52">
        <v>0</v>
      </c>
      <c r="I91" s="50" t="s">
        <v>300</v>
      </c>
    </row>
    <row r="92" spans="1:9" ht="15.6" x14ac:dyDescent="0.3">
      <c r="A92" s="44" t="s">
        <v>112</v>
      </c>
      <c r="B92" s="32" t="s">
        <v>0</v>
      </c>
      <c r="C92" s="33" t="s">
        <v>113</v>
      </c>
      <c r="D92" s="34">
        <v>50000</v>
      </c>
      <c r="E92" s="35">
        <v>50000</v>
      </c>
      <c r="F92" s="35">
        <v>3805.45</v>
      </c>
      <c r="G92" s="36">
        <v>4461.63</v>
      </c>
      <c r="H92" s="37">
        <f>H93</f>
        <v>20000</v>
      </c>
      <c r="I92" s="35"/>
    </row>
    <row r="93" spans="1:9" ht="15.6" x14ac:dyDescent="0.3">
      <c r="A93" s="46"/>
      <c r="B93" s="47" t="s">
        <v>114</v>
      </c>
      <c r="C93" s="48" t="s">
        <v>115</v>
      </c>
      <c r="D93" s="49">
        <v>50000</v>
      </c>
      <c r="E93" s="50">
        <v>50000</v>
      </c>
      <c r="F93" s="50">
        <v>3805.45</v>
      </c>
      <c r="G93" s="51">
        <v>4461.63</v>
      </c>
      <c r="H93" s="52">
        <v>20000</v>
      </c>
      <c r="I93" s="50"/>
    </row>
    <row r="94" spans="1:9" ht="15.6" x14ac:dyDescent="0.3">
      <c r="A94" s="44" t="s">
        <v>116</v>
      </c>
      <c r="B94" s="32" t="s">
        <v>0</v>
      </c>
      <c r="C94" s="33" t="s">
        <v>117</v>
      </c>
      <c r="D94" s="34">
        <v>0</v>
      </c>
      <c r="E94" s="35">
        <v>58982.7</v>
      </c>
      <c r="F94" s="35">
        <v>58982.7</v>
      </c>
      <c r="G94" s="36">
        <v>58982.7</v>
      </c>
      <c r="H94" s="37"/>
      <c r="I94" s="35"/>
    </row>
    <row r="95" spans="1:9" ht="15.6" x14ac:dyDescent="0.3">
      <c r="A95" s="46" t="s">
        <v>116</v>
      </c>
      <c r="B95" s="47" t="s">
        <v>118</v>
      </c>
      <c r="C95" s="48" t="s">
        <v>119</v>
      </c>
      <c r="D95" s="49">
        <v>0</v>
      </c>
      <c r="E95" s="50">
        <v>58982.7</v>
      </c>
      <c r="F95" s="50">
        <v>58982.7</v>
      </c>
      <c r="G95" s="51">
        <v>58982.7</v>
      </c>
      <c r="H95" s="52" t="s">
        <v>282</v>
      </c>
      <c r="I95" s="50"/>
    </row>
    <row r="96" spans="1:9" ht="15.6" x14ac:dyDescent="0.3">
      <c r="A96" s="60" t="s">
        <v>274</v>
      </c>
      <c r="B96" s="60" t="s">
        <v>0</v>
      </c>
      <c r="C96" s="61" t="s">
        <v>0</v>
      </c>
      <c r="D96" s="62">
        <v>218719719</v>
      </c>
      <c r="E96" s="62">
        <v>238739380.38999999</v>
      </c>
      <c r="F96" s="62">
        <f>SUM(F4:F24)+F25+F27+F29+F31+F33+F36+F38+F40+F43+F46+F48+F50+F53+F56+F59+F63+F70+F72+F74+F77+F79+F82+F84+F92+F94</f>
        <v>149413814.14999998</v>
      </c>
      <c r="G96" s="63">
        <f>SUM(G4:G24)+G25+G27+G29+G31+G33+G36+G38+G40+G43+G46+G48+G50+G53++G56+G59+G63+G70+G72+G74+G77+G79+G82+G84+G92+G94</f>
        <v>178165808.49000001</v>
      </c>
      <c r="H96" s="64">
        <f>H92+H84+H79+H74+H70+H63+H59+H56+H53+H50+H48+H46+H43+H40+H38+H36+H33+H31+H25+H24+H23+H22+H21+H20+H18+H17+H16+H14+H13+H12+H11+H10+H9+H8+H7+H6+H5+H4</f>
        <v>224046386</v>
      </c>
      <c r="I96" s="62"/>
    </row>
    <row r="97" spans="1:9" ht="15.6" x14ac:dyDescent="0.3">
      <c r="A97" s="65"/>
      <c r="B97" s="65">
        <v>8123</v>
      </c>
      <c r="C97" s="66" t="s">
        <v>275</v>
      </c>
      <c r="D97" s="67">
        <v>83500000</v>
      </c>
      <c r="E97" s="67">
        <v>124500000</v>
      </c>
      <c r="F97" s="67">
        <v>78872182.019999996</v>
      </c>
      <c r="G97" s="67">
        <v>85067346.469999999</v>
      </c>
      <c r="H97" s="67">
        <v>29700000</v>
      </c>
      <c r="I97" s="67" t="s">
        <v>381</v>
      </c>
    </row>
    <row r="98" spans="1:9" ht="30.6" x14ac:dyDescent="0.3">
      <c r="A98" s="65"/>
      <c r="B98" s="65">
        <v>8124</v>
      </c>
      <c r="C98" s="66" t="s">
        <v>382</v>
      </c>
      <c r="D98" s="67"/>
      <c r="E98" s="67"/>
      <c r="F98" s="67"/>
      <c r="G98" s="67"/>
      <c r="H98" s="68">
        <v>-5310345</v>
      </c>
      <c r="I98" s="67" t="s">
        <v>380</v>
      </c>
    </row>
    <row r="99" spans="1:9" ht="31.2" thickBot="1" x14ac:dyDescent="0.35">
      <c r="A99" s="69"/>
      <c r="B99" s="69">
        <v>8115</v>
      </c>
      <c r="C99" s="70" t="s">
        <v>276</v>
      </c>
      <c r="D99" s="71">
        <v>26000000</v>
      </c>
      <c r="E99" s="71">
        <v>17771874.079999998</v>
      </c>
      <c r="F99" s="71">
        <v>-15279900.130000001</v>
      </c>
      <c r="G99" s="71">
        <v>-6570689.4100000001</v>
      </c>
      <c r="H99" s="72">
        <f>56922000-22457000</f>
        <v>34465000</v>
      </c>
      <c r="I99" s="73" t="s">
        <v>396</v>
      </c>
    </row>
    <row r="100" spans="1:9" ht="16.2" thickTop="1" x14ac:dyDescent="0.3">
      <c r="A100" s="74" t="s">
        <v>274</v>
      </c>
      <c r="B100" s="74"/>
      <c r="C100" s="75"/>
      <c r="D100" s="76">
        <f>SUM(D96:D99)</f>
        <v>328219719</v>
      </c>
      <c r="E100" s="76">
        <f>SUM(E96:E99)</f>
        <v>381011254.46999997</v>
      </c>
      <c r="F100" s="76">
        <f>SUM(F96:F99)</f>
        <v>213006096.03999996</v>
      </c>
      <c r="G100" s="76">
        <f>G96+G97+G99</f>
        <v>256662465.55000001</v>
      </c>
      <c r="H100" s="76">
        <f>SUM(H96:H99)</f>
        <v>282901041</v>
      </c>
      <c r="I100" s="76"/>
    </row>
    <row r="103" spans="1:9" x14ac:dyDescent="0.3">
      <c r="H103" s="10"/>
    </row>
  </sheetData>
  <mergeCells count="1">
    <mergeCell ref="A1:I1"/>
  </mergeCells>
  <pageMargins left="0.7" right="0.7" top="0.75" bottom="0.75" header="0.3" footer="0.3"/>
  <pageSetup paperSize="9" scale="30"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0"/>
  <sheetViews>
    <sheetView zoomScale="75" zoomScaleNormal="75" workbookViewId="0">
      <pane xSplit="3" topLeftCell="D1" activePane="topRight" state="frozen"/>
      <selection pane="topRight" activeCell="I278" sqref="A1:I278"/>
    </sheetView>
  </sheetViews>
  <sheetFormatPr defaultRowHeight="14.4" x14ac:dyDescent="0.3"/>
  <cols>
    <col min="1" max="2" width="8.5546875" customWidth="1"/>
    <col min="3" max="3" width="61.109375" customWidth="1"/>
    <col min="4" max="7" width="21.5546875" customWidth="1"/>
    <col min="8" max="8" width="21.5546875" style="7" customWidth="1"/>
    <col min="9" max="9" width="42.33203125" style="6" customWidth="1"/>
    <col min="10" max="10" width="13.33203125" bestFit="1" customWidth="1"/>
    <col min="12" max="12" width="13.5546875" bestFit="1" customWidth="1"/>
  </cols>
  <sheetData>
    <row r="1" spans="1:12" ht="17.399999999999999" x14ac:dyDescent="0.3">
      <c r="A1" s="105" t="s">
        <v>427</v>
      </c>
      <c r="B1" s="105"/>
      <c r="C1" s="105"/>
      <c r="D1" s="105"/>
      <c r="E1" s="105"/>
      <c r="F1" s="105"/>
      <c r="G1" s="105"/>
      <c r="H1" s="105"/>
      <c r="I1" s="105"/>
    </row>
    <row r="3" spans="1:12" ht="24.6" thickBot="1" x14ac:dyDescent="0.35">
      <c r="A3" s="1" t="s">
        <v>268</v>
      </c>
      <c r="B3" s="1" t="s">
        <v>269</v>
      </c>
      <c r="C3" s="1" t="s">
        <v>270</v>
      </c>
      <c r="D3" s="2" t="s">
        <v>273</v>
      </c>
      <c r="E3" s="2" t="s">
        <v>272</v>
      </c>
      <c r="F3" s="3" t="s">
        <v>271</v>
      </c>
      <c r="G3" s="3" t="s">
        <v>411</v>
      </c>
      <c r="H3" s="5" t="s">
        <v>279</v>
      </c>
      <c r="I3" s="2" t="s">
        <v>307</v>
      </c>
    </row>
    <row r="4" spans="1:12" ht="16.2" thickTop="1" x14ac:dyDescent="0.3">
      <c r="A4" s="31" t="s">
        <v>1</v>
      </c>
      <c r="B4" s="31" t="s">
        <v>0</v>
      </c>
      <c r="C4" s="32" t="s">
        <v>2</v>
      </c>
      <c r="D4" s="34">
        <v>0</v>
      </c>
      <c r="E4" s="34">
        <v>0</v>
      </c>
      <c r="F4" s="34">
        <v>1164</v>
      </c>
      <c r="G4" s="34">
        <v>1164</v>
      </c>
      <c r="H4" s="83" t="str">
        <f>H5</f>
        <v>x</v>
      </c>
      <c r="I4" s="84"/>
    </row>
    <row r="5" spans="1:12" ht="15.6" x14ac:dyDescent="0.3">
      <c r="A5" s="21"/>
      <c r="B5" s="21" t="s">
        <v>120</v>
      </c>
      <c r="C5" s="38" t="s">
        <v>121</v>
      </c>
      <c r="D5" s="40">
        <v>0</v>
      </c>
      <c r="E5" s="40">
        <v>0</v>
      </c>
      <c r="F5" s="40">
        <v>1164</v>
      </c>
      <c r="G5" s="40">
        <v>1164</v>
      </c>
      <c r="H5" s="85" t="s">
        <v>282</v>
      </c>
      <c r="I5" s="86"/>
    </row>
    <row r="6" spans="1:12" ht="15.6" x14ac:dyDescent="0.3">
      <c r="A6" s="31" t="s">
        <v>35</v>
      </c>
      <c r="B6" s="31" t="s">
        <v>0</v>
      </c>
      <c r="C6" s="32" t="s">
        <v>36</v>
      </c>
      <c r="D6" s="34">
        <v>43895000</v>
      </c>
      <c r="E6" s="34">
        <v>41824969.960000001</v>
      </c>
      <c r="F6" s="34">
        <v>11968138.390000001</v>
      </c>
      <c r="G6" s="34">
        <v>16605306.390000001</v>
      </c>
      <c r="H6" s="83">
        <f>SUM(H7:H10)</f>
        <v>24278000</v>
      </c>
      <c r="I6" s="84"/>
    </row>
    <row r="7" spans="1:12" ht="15.6" x14ac:dyDescent="0.3">
      <c r="A7" s="21"/>
      <c r="B7" s="21" t="s">
        <v>122</v>
      </c>
      <c r="C7" s="38" t="s">
        <v>123</v>
      </c>
      <c r="D7" s="40">
        <v>5000</v>
      </c>
      <c r="E7" s="40">
        <v>5000</v>
      </c>
      <c r="F7" s="40">
        <v>2161</v>
      </c>
      <c r="G7" s="40">
        <v>2701</v>
      </c>
      <c r="H7" s="87">
        <v>4000</v>
      </c>
      <c r="I7" s="88"/>
    </row>
    <row r="8" spans="1:12" ht="15.6" x14ac:dyDescent="0.3">
      <c r="A8" s="21"/>
      <c r="B8" s="21" t="s">
        <v>124</v>
      </c>
      <c r="C8" s="38" t="s">
        <v>125</v>
      </c>
      <c r="D8" s="40">
        <v>0</v>
      </c>
      <c r="E8" s="40">
        <v>302191.65999999997</v>
      </c>
      <c r="F8" s="40">
        <v>302191.65999999997</v>
      </c>
      <c r="G8" s="40">
        <v>302191.65999999997</v>
      </c>
      <c r="H8" s="87"/>
      <c r="I8" s="88"/>
    </row>
    <row r="9" spans="1:12" ht="60.6" x14ac:dyDescent="0.3">
      <c r="A9" s="21"/>
      <c r="B9" s="21" t="s">
        <v>126</v>
      </c>
      <c r="C9" s="38" t="s">
        <v>127</v>
      </c>
      <c r="D9" s="40">
        <v>1850000</v>
      </c>
      <c r="E9" s="40">
        <v>2879969.96</v>
      </c>
      <c r="F9" s="40">
        <v>3371741.05</v>
      </c>
      <c r="G9" s="40">
        <v>2880750.06</v>
      </c>
      <c r="H9" s="87">
        <v>2950000</v>
      </c>
      <c r="I9" s="89" t="s">
        <v>428</v>
      </c>
      <c r="L9" s="9"/>
    </row>
    <row r="10" spans="1:12" ht="90.6" x14ac:dyDescent="0.3">
      <c r="A10" s="90"/>
      <c r="B10" s="26" t="s">
        <v>128</v>
      </c>
      <c r="C10" s="26" t="s">
        <v>129</v>
      </c>
      <c r="D10" s="27">
        <v>42040000</v>
      </c>
      <c r="E10" s="27">
        <v>38637808.340000004</v>
      </c>
      <c r="F10" s="27">
        <v>8292044.6799999997</v>
      </c>
      <c r="G10" s="40">
        <v>13419663.67</v>
      </c>
      <c r="H10" s="87">
        <v>21324000</v>
      </c>
      <c r="I10" s="89" t="s">
        <v>379</v>
      </c>
    </row>
    <row r="11" spans="1:12" ht="15.6" x14ac:dyDescent="0.3">
      <c r="A11" s="31" t="s">
        <v>39</v>
      </c>
      <c r="B11" s="31" t="s">
        <v>0</v>
      </c>
      <c r="C11" s="32" t="s">
        <v>40</v>
      </c>
      <c r="D11" s="34">
        <v>2958594</v>
      </c>
      <c r="E11" s="34">
        <v>2958594</v>
      </c>
      <c r="F11" s="34">
        <v>2100538.7999999998</v>
      </c>
      <c r="G11" s="34">
        <v>2567325.2000000002</v>
      </c>
      <c r="H11" s="83">
        <f>H12</f>
        <v>3825313</v>
      </c>
      <c r="I11" s="84"/>
    </row>
    <row r="12" spans="1:12" ht="30.6" x14ac:dyDescent="0.3">
      <c r="A12" s="21"/>
      <c r="B12" s="21" t="s">
        <v>130</v>
      </c>
      <c r="C12" s="38" t="s">
        <v>131</v>
      </c>
      <c r="D12" s="40">
        <v>2958594</v>
      </c>
      <c r="E12" s="40">
        <v>2958594</v>
      </c>
      <c r="F12" s="40">
        <v>2100538.7999999998</v>
      </c>
      <c r="G12" s="40">
        <v>2567325.2000000002</v>
      </c>
      <c r="H12" s="87">
        <v>3825313</v>
      </c>
      <c r="I12" s="89" t="s">
        <v>389</v>
      </c>
    </row>
    <row r="13" spans="1:12" ht="15.6" x14ac:dyDescent="0.3">
      <c r="A13" s="31" t="s">
        <v>43</v>
      </c>
      <c r="B13" s="31" t="s">
        <v>0</v>
      </c>
      <c r="C13" s="32" t="s">
        <v>44</v>
      </c>
      <c r="D13" s="34">
        <v>3750000</v>
      </c>
      <c r="E13" s="34">
        <v>3350000</v>
      </c>
      <c r="F13" s="34">
        <v>1152207.8899999999</v>
      </c>
      <c r="G13" s="34">
        <v>1377884.89</v>
      </c>
      <c r="H13" s="83">
        <f>SUM(H15:H16)</f>
        <v>2690000</v>
      </c>
      <c r="I13" s="84"/>
    </row>
    <row r="14" spans="1:12" ht="15.6" x14ac:dyDescent="0.3">
      <c r="A14" s="91"/>
      <c r="B14" s="54">
        <v>5137</v>
      </c>
      <c r="C14" s="38" t="s">
        <v>162</v>
      </c>
      <c r="D14" s="40">
        <v>0</v>
      </c>
      <c r="E14" s="40">
        <v>63000</v>
      </c>
      <c r="F14" s="57">
        <v>0</v>
      </c>
      <c r="G14" s="40">
        <v>62049.36</v>
      </c>
      <c r="H14" s="87"/>
      <c r="I14" s="88"/>
    </row>
    <row r="15" spans="1:12" ht="15.6" x14ac:dyDescent="0.3">
      <c r="A15" s="21"/>
      <c r="B15" s="21" t="s">
        <v>132</v>
      </c>
      <c r="C15" s="38" t="s">
        <v>133</v>
      </c>
      <c r="D15" s="40">
        <v>30000</v>
      </c>
      <c r="E15" s="40">
        <v>30000</v>
      </c>
      <c r="F15" s="40">
        <v>0</v>
      </c>
      <c r="G15" s="40">
        <v>4069.64</v>
      </c>
      <c r="H15" s="87">
        <v>30000</v>
      </c>
      <c r="I15" s="88" t="s">
        <v>358</v>
      </c>
    </row>
    <row r="16" spans="1:12" ht="60.6" x14ac:dyDescent="0.3">
      <c r="A16" s="21"/>
      <c r="B16" s="21" t="s">
        <v>128</v>
      </c>
      <c r="C16" s="38" t="s">
        <v>129</v>
      </c>
      <c r="D16" s="40">
        <v>3720000</v>
      </c>
      <c r="E16" s="40">
        <v>3320000</v>
      </c>
      <c r="F16" s="40">
        <v>1152207.8899999999</v>
      </c>
      <c r="G16" s="49">
        <v>1311765.8899999999</v>
      </c>
      <c r="H16" s="87">
        <v>2660000</v>
      </c>
      <c r="I16" s="89" t="s">
        <v>397</v>
      </c>
    </row>
    <row r="17" spans="1:9" ht="15.6" x14ac:dyDescent="0.3">
      <c r="A17" s="31" t="s">
        <v>47</v>
      </c>
      <c r="B17" s="31" t="s">
        <v>0</v>
      </c>
      <c r="C17" s="32" t="s">
        <v>48</v>
      </c>
      <c r="D17" s="34">
        <v>8650000</v>
      </c>
      <c r="E17" s="34">
        <v>8650000</v>
      </c>
      <c r="F17" s="34">
        <v>5052880.03</v>
      </c>
      <c r="G17" s="34">
        <v>5348469.37</v>
      </c>
      <c r="H17" s="83">
        <f>SUM(H18:H19)</f>
        <v>2674000</v>
      </c>
      <c r="I17" s="84"/>
    </row>
    <row r="18" spans="1:9" ht="15.6" x14ac:dyDescent="0.3">
      <c r="A18" s="21"/>
      <c r="B18" s="21" t="s">
        <v>134</v>
      </c>
      <c r="C18" s="38" t="s">
        <v>135</v>
      </c>
      <c r="D18" s="40">
        <v>100000</v>
      </c>
      <c r="E18" s="40">
        <v>100000</v>
      </c>
      <c r="F18" s="40">
        <v>99599.6</v>
      </c>
      <c r="G18" s="40">
        <v>99599.6</v>
      </c>
      <c r="H18" s="87">
        <v>250000</v>
      </c>
      <c r="I18" s="88" t="s">
        <v>308</v>
      </c>
    </row>
    <row r="19" spans="1:9" ht="60.6" x14ac:dyDescent="0.3">
      <c r="A19" s="21"/>
      <c r="B19" s="21" t="s">
        <v>128</v>
      </c>
      <c r="C19" s="38" t="s">
        <v>129</v>
      </c>
      <c r="D19" s="40">
        <v>8550000</v>
      </c>
      <c r="E19" s="40">
        <v>8550000</v>
      </c>
      <c r="F19" s="40">
        <v>4953280.43</v>
      </c>
      <c r="G19" s="40">
        <v>5248869.7699999996</v>
      </c>
      <c r="H19" s="87">
        <v>2424000</v>
      </c>
      <c r="I19" s="89" t="s">
        <v>429</v>
      </c>
    </row>
    <row r="20" spans="1:9" ht="15.6" x14ac:dyDescent="0.3">
      <c r="A20" s="31" t="s">
        <v>49</v>
      </c>
      <c r="B20" s="31" t="s">
        <v>0</v>
      </c>
      <c r="C20" s="32" t="s">
        <v>50</v>
      </c>
      <c r="D20" s="34">
        <v>2150000</v>
      </c>
      <c r="E20" s="34">
        <v>2150000</v>
      </c>
      <c r="F20" s="34">
        <v>863473.18</v>
      </c>
      <c r="G20" s="34">
        <v>1247317.18</v>
      </c>
      <c r="H20" s="83">
        <f>SUM(H21:H22)</f>
        <v>1680000</v>
      </c>
      <c r="I20" s="84"/>
    </row>
    <row r="21" spans="1:9" ht="15.6" x14ac:dyDescent="0.3">
      <c r="A21" s="21"/>
      <c r="B21" s="21" t="s">
        <v>124</v>
      </c>
      <c r="C21" s="38" t="s">
        <v>125</v>
      </c>
      <c r="D21" s="40">
        <v>180000</v>
      </c>
      <c r="E21" s="40">
        <v>180000</v>
      </c>
      <c r="F21" s="40">
        <v>87888</v>
      </c>
      <c r="G21" s="40">
        <v>131832</v>
      </c>
      <c r="H21" s="87">
        <v>180000</v>
      </c>
      <c r="I21" s="88" t="s">
        <v>359</v>
      </c>
    </row>
    <row r="22" spans="1:9" ht="30.6" x14ac:dyDescent="0.3">
      <c r="A22" s="21"/>
      <c r="B22" s="21" t="s">
        <v>128</v>
      </c>
      <c r="C22" s="38" t="s">
        <v>129</v>
      </c>
      <c r="D22" s="40">
        <v>1970000</v>
      </c>
      <c r="E22" s="40">
        <v>1970000</v>
      </c>
      <c r="F22" s="40">
        <v>775585.18</v>
      </c>
      <c r="G22" s="40">
        <v>1115485.18</v>
      </c>
      <c r="H22" s="87">
        <v>1500000</v>
      </c>
      <c r="I22" s="89" t="s">
        <v>403</v>
      </c>
    </row>
    <row r="23" spans="1:9" ht="15.6" x14ac:dyDescent="0.3">
      <c r="A23" s="31" t="s">
        <v>79</v>
      </c>
      <c r="B23" s="31" t="s">
        <v>0</v>
      </c>
      <c r="C23" s="32" t="s">
        <v>136</v>
      </c>
      <c r="D23" s="34">
        <v>19235000</v>
      </c>
      <c r="E23" s="34">
        <v>12908396.220000001</v>
      </c>
      <c r="F23" s="34">
        <v>11071609.699999999</v>
      </c>
      <c r="G23" s="34">
        <v>14014158.51</v>
      </c>
      <c r="H23" s="83">
        <f>SUM(H24:H31)</f>
        <v>7502000</v>
      </c>
      <c r="I23" s="84"/>
    </row>
    <row r="24" spans="1:9" ht="15.6" x14ac:dyDescent="0.3">
      <c r="A24" s="21"/>
      <c r="B24" s="21" t="s">
        <v>122</v>
      </c>
      <c r="C24" s="38" t="s">
        <v>123</v>
      </c>
      <c r="D24" s="40">
        <v>0</v>
      </c>
      <c r="E24" s="40">
        <v>0</v>
      </c>
      <c r="F24" s="40">
        <v>500</v>
      </c>
      <c r="G24" s="40">
        <v>6900</v>
      </c>
      <c r="H24" s="87" t="s">
        <v>282</v>
      </c>
      <c r="I24" s="88"/>
    </row>
    <row r="25" spans="1:9" ht="15.6" x14ac:dyDescent="0.3">
      <c r="A25" s="21"/>
      <c r="B25" s="21" t="s">
        <v>137</v>
      </c>
      <c r="C25" s="38" t="s">
        <v>138</v>
      </c>
      <c r="D25" s="40">
        <v>0</v>
      </c>
      <c r="E25" s="40">
        <v>0</v>
      </c>
      <c r="F25" s="40">
        <v>46000</v>
      </c>
      <c r="G25" s="40">
        <v>71000</v>
      </c>
      <c r="H25" s="87" t="s">
        <v>282</v>
      </c>
      <c r="I25" s="88"/>
    </row>
    <row r="26" spans="1:9" ht="30.6" x14ac:dyDescent="0.3">
      <c r="A26" s="21"/>
      <c r="B26" s="21" t="s">
        <v>139</v>
      </c>
      <c r="C26" s="38" t="s">
        <v>355</v>
      </c>
      <c r="D26" s="40">
        <v>6885000</v>
      </c>
      <c r="E26" s="40">
        <v>7378140</v>
      </c>
      <c r="F26" s="40"/>
      <c r="G26" s="40">
        <v>7378140</v>
      </c>
      <c r="H26" s="87">
        <v>2050000</v>
      </c>
      <c r="I26" s="88" t="s">
        <v>398</v>
      </c>
    </row>
    <row r="27" spans="1:9" ht="30.6" x14ac:dyDescent="0.3">
      <c r="A27" s="21"/>
      <c r="B27" s="21" t="s">
        <v>139</v>
      </c>
      <c r="C27" s="38" t="s">
        <v>356</v>
      </c>
      <c r="D27" s="40"/>
      <c r="E27" s="40"/>
      <c r="F27" s="40"/>
      <c r="G27" s="49"/>
      <c r="H27" s="87">
        <v>2752000</v>
      </c>
      <c r="I27" s="88" t="s">
        <v>399</v>
      </c>
    </row>
    <row r="28" spans="1:9" ht="30.6" x14ac:dyDescent="0.3">
      <c r="A28" s="21"/>
      <c r="B28" s="21" t="s">
        <v>139</v>
      </c>
      <c r="C28" s="38" t="s">
        <v>357</v>
      </c>
      <c r="D28" s="40"/>
      <c r="E28" s="40"/>
      <c r="F28" s="40"/>
      <c r="G28" s="49"/>
      <c r="H28" s="87">
        <v>2400000</v>
      </c>
      <c r="I28" s="88" t="s">
        <v>400</v>
      </c>
    </row>
    <row r="29" spans="1:9" ht="30.6" x14ac:dyDescent="0.3">
      <c r="A29" s="92"/>
      <c r="B29" s="92" t="s">
        <v>128</v>
      </c>
      <c r="C29" s="47" t="s">
        <v>129</v>
      </c>
      <c r="D29" s="49">
        <v>12350000</v>
      </c>
      <c r="E29" s="49">
        <v>5148966.22</v>
      </c>
      <c r="F29" s="49">
        <v>5036930.7</v>
      </c>
      <c r="G29" s="49">
        <v>6176829.5099999998</v>
      </c>
      <c r="H29" s="87">
        <v>300000</v>
      </c>
      <c r="I29" s="89" t="s">
        <v>374</v>
      </c>
    </row>
    <row r="30" spans="1:9" ht="15.6" x14ac:dyDescent="0.3">
      <c r="A30" s="92"/>
      <c r="B30" s="92" t="s">
        <v>141</v>
      </c>
      <c r="C30" s="47" t="s">
        <v>142</v>
      </c>
      <c r="D30" s="49">
        <v>0</v>
      </c>
      <c r="E30" s="49">
        <v>301290</v>
      </c>
      <c r="F30" s="49">
        <v>301290</v>
      </c>
      <c r="G30" s="49">
        <v>301290</v>
      </c>
      <c r="H30" s="87" t="s">
        <v>282</v>
      </c>
      <c r="I30" s="88"/>
    </row>
    <row r="31" spans="1:9" ht="15.6" x14ac:dyDescent="0.3">
      <c r="A31" s="21"/>
      <c r="B31" s="21" t="s">
        <v>143</v>
      </c>
      <c r="C31" s="38" t="s">
        <v>144</v>
      </c>
      <c r="D31" s="40">
        <v>0</v>
      </c>
      <c r="E31" s="40">
        <v>80000</v>
      </c>
      <c r="F31" s="40">
        <v>79999</v>
      </c>
      <c r="G31" s="40">
        <v>79999</v>
      </c>
      <c r="H31" s="87" t="s">
        <v>282</v>
      </c>
      <c r="I31" s="88"/>
    </row>
    <row r="32" spans="1:9" ht="15.6" x14ac:dyDescent="0.3">
      <c r="A32" s="31" t="s">
        <v>51</v>
      </c>
      <c r="B32" s="31" t="s">
        <v>0</v>
      </c>
      <c r="C32" s="32" t="s">
        <v>52</v>
      </c>
      <c r="D32" s="34">
        <v>136761300</v>
      </c>
      <c r="E32" s="34">
        <v>117696398</v>
      </c>
      <c r="F32" s="34">
        <v>56173579.490000002</v>
      </c>
      <c r="G32" s="34">
        <v>68079746.049999997</v>
      </c>
      <c r="H32" s="83">
        <f>SUM(H33:H35)</f>
        <v>109702000</v>
      </c>
      <c r="I32" s="84"/>
    </row>
    <row r="33" spans="1:9" ht="15.6" x14ac:dyDescent="0.3">
      <c r="A33" s="21"/>
      <c r="B33" s="21" t="s">
        <v>139</v>
      </c>
      <c r="C33" s="38" t="s">
        <v>140</v>
      </c>
      <c r="D33" s="40">
        <v>15441300</v>
      </c>
      <c r="E33" s="40">
        <v>15560100</v>
      </c>
      <c r="F33" s="40">
        <v>11695975</v>
      </c>
      <c r="G33" s="40">
        <v>15556300</v>
      </c>
      <c r="H33" s="87">
        <v>17522000</v>
      </c>
      <c r="I33" s="88" t="s">
        <v>387</v>
      </c>
    </row>
    <row r="34" spans="1:9" ht="15.6" x14ac:dyDescent="0.3">
      <c r="A34" s="21"/>
      <c r="B34" s="21" t="s">
        <v>145</v>
      </c>
      <c r="C34" s="38" t="s">
        <v>146</v>
      </c>
      <c r="D34" s="40">
        <v>0</v>
      </c>
      <c r="E34" s="40">
        <v>116298</v>
      </c>
      <c r="F34" s="40">
        <v>116298</v>
      </c>
      <c r="G34" s="40">
        <v>1680382</v>
      </c>
      <c r="H34" s="87" t="s">
        <v>282</v>
      </c>
      <c r="I34" s="88"/>
    </row>
    <row r="35" spans="1:9" ht="75.599999999999994" x14ac:dyDescent="0.3">
      <c r="A35" s="21"/>
      <c r="B35" s="38" t="s">
        <v>128</v>
      </c>
      <c r="C35" s="39" t="s">
        <v>129</v>
      </c>
      <c r="D35" s="40">
        <v>121320000</v>
      </c>
      <c r="E35" s="40">
        <v>102020000</v>
      </c>
      <c r="F35" s="40">
        <v>44361306.490000002</v>
      </c>
      <c r="G35" s="40">
        <v>50843064.049999997</v>
      </c>
      <c r="H35" s="87">
        <v>92180000</v>
      </c>
      <c r="I35" s="89" t="s">
        <v>383</v>
      </c>
    </row>
    <row r="36" spans="1:9" ht="15.6" x14ac:dyDescent="0.3">
      <c r="A36" s="31" t="s">
        <v>147</v>
      </c>
      <c r="B36" s="31" t="s">
        <v>0</v>
      </c>
      <c r="C36" s="32" t="s">
        <v>148</v>
      </c>
      <c r="D36" s="34">
        <v>511500</v>
      </c>
      <c r="E36" s="34">
        <v>511500</v>
      </c>
      <c r="F36" s="34">
        <v>511500</v>
      </c>
      <c r="G36" s="34">
        <v>511500</v>
      </c>
      <c r="H36" s="83">
        <f>SUM(H37:H37)</f>
        <v>796000</v>
      </c>
      <c r="I36" s="84"/>
    </row>
    <row r="37" spans="1:9" ht="15.6" x14ac:dyDescent="0.3">
      <c r="A37" s="21"/>
      <c r="B37" s="21" t="s">
        <v>139</v>
      </c>
      <c r="C37" s="38" t="s">
        <v>140</v>
      </c>
      <c r="D37" s="40">
        <v>511500</v>
      </c>
      <c r="E37" s="40">
        <v>511500</v>
      </c>
      <c r="F37" s="40">
        <v>511500</v>
      </c>
      <c r="G37" s="40">
        <v>511500</v>
      </c>
      <c r="H37" s="87">
        <v>796000</v>
      </c>
      <c r="I37" s="88" t="s">
        <v>384</v>
      </c>
    </row>
    <row r="38" spans="1:9" ht="15.6" x14ac:dyDescent="0.3">
      <c r="A38" s="31" t="s">
        <v>55</v>
      </c>
      <c r="B38" s="31" t="s">
        <v>0</v>
      </c>
      <c r="C38" s="32" t="s">
        <v>56</v>
      </c>
      <c r="D38" s="34">
        <v>2738000</v>
      </c>
      <c r="E38" s="34">
        <v>2738000</v>
      </c>
      <c r="F38" s="34">
        <v>1602695.04</v>
      </c>
      <c r="G38" s="34">
        <v>2041269.44</v>
      </c>
      <c r="H38" s="93">
        <f>SUM(H39:H57)</f>
        <v>2509500</v>
      </c>
      <c r="I38" s="84"/>
    </row>
    <row r="39" spans="1:9" ht="30.6" x14ac:dyDescent="0.3">
      <c r="A39" s="21"/>
      <c r="B39" s="21" t="s">
        <v>149</v>
      </c>
      <c r="C39" s="38" t="s">
        <v>150</v>
      </c>
      <c r="D39" s="40">
        <v>1270000</v>
      </c>
      <c r="E39" s="40">
        <v>1270000</v>
      </c>
      <c r="F39" s="40">
        <v>818157</v>
      </c>
      <c r="G39" s="40">
        <v>1039253</v>
      </c>
      <c r="H39" s="94">
        <v>1310000</v>
      </c>
      <c r="I39" s="88"/>
    </row>
    <row r="40" spans="1:9" ht="15.6" x14ac:dyDescent="0.3">
      <c r="A40" s="21"/>
      <c r="B40" s="21" t="s">
        <v>151</v>
      </c>
      <c r="C40" s="38" t="s">
        <v>152</v>
      </c>
      <c r="D40" s="40">
        <v>85000</v>
      </c>
      <c r="E40" s="40">
        <v>85000</v>
      </c>
      <c r="F40" s="40">
        <v>64230</v>
      </c>
      <c r="G40" s="40">
        <v>77850</v>
      </c>
      <c r="H40" s="94">
        <v>65000</v>
      </c>
      <c r="I40" s="88" t="s">
        <v>309</v>
      </c>
    </row>
    <row r="41" spans="1:9" ht="30.6" x14ac:dyDescent="0.3">
      <c r="A41" s="21"/>
      <c r="B41" s="21" t="s">
        <v>153</v>
      </c>
      <c r="C41" s="38" t="s">
        <v>154</v>
      </c>
      <c r="D41" s="40">
        <v>315000</v>
      </c>
      <c r="E41" s="40">
        <v>315000</v>
      </c>
      <c r="F41" s="40">
        <v>209480</v>
      </c>
      <c r="G41" s="40">
        <v>264063</v>
      </c>
      <c r="H41" s="94">
        <v>327500</v>
      </c>
      <c r="I41" s="88"/>
    </row>
    <row r="42" spans="1:9" ht="15.6" x14ac:dyDescent="0.3">
      <c r="A42" s="92"/>
      <c r="B42" s="92" t="s">
        <v>155</v>
      </c>
      <c r="C42" s="47" t="s">
        <v>156</v>
      </c>
      <c r="D42" s="49">
        <v>115000</v>
      </c>
      <c r="E42" s="49">
        <v>115000</v>
      </c>
      <c r="F42" s="49">
        <v>76024</v>
      </c>
      <c r="G42" s="49">
        <v>95834</v>
      </c>
      <c r="H42" s="94">
        <v>118000</v>
      </c>
      <c r="I42" s="88"/>
    </row>
    <row r="43" spans="1:9" ht="15.6" x14ac:dyDescent="0.3">
      <c r="A43" s="92"/>
      <c r="B43" s="92" t="s">
        <v>157</v>
      </c>
      <c r="C43" s="47" t="s">
        <v>158</v>
      </c>
      <c r="D43" s="49">
        <v>1000</v>
      </c>
      <c r="E43" s="49">
        <v>1000</v>
      </c>
      <c r="F43" s="49">
        <v>0</v>
      </c>
      <c r="G43" s="49">
        <v>0</v>
      </c>
      <c r="H43" s="94">
        <v>5000</v>
      </c>
      <c r="I43" s="88"/>
    </row>
    <row r="44" spans="1:9" ht="15.6" x14ac:dyDescent="0.3">
      <c r="A44" s="21"/>
      <c r="B44" s="21" t="s">
        <v>159</v>
      </c>
      <c r="C44" s="38" t="s">
        <v>160</v>
      </c>
      <c r="D44" s="40">
        <v>210000</v>
      </c>
      <c r="E44" s="40">
        <v>210000</v>
      </c>
      <c r="F44" s="40">
        <v>132116.1</v>
      </c>
      <c r="G44" s="40">
        <v>177041.5</v>
      </c>
      <c r="H44" s="94">
        <v>190000</v>
      </c>
      <c r="I44" s="88"/>
    </row>
    <row r="45" spans="1:9" ht="15.6" x14ac:dyDescent="0.3">
      <c r="A45" s="21"/>
      <c r="B45" s="21" t="s">
        <v>161</v>
      </c>
      <c r="C45" s="38" t="s">
        <v>162</v>
      </c>
      <c r="D45" s="40">
        <v>100000</v>
      </c>
      <c r="E45" s="40">
        <v>100000</v>
      </c>
      <c r="F45" s="40">
        <v>11949.96</v>
      </c>
      <c r="G45" s="40">
        <v>33682.93</v>
      </c>
      <c r="H45" s="94">
        <v>20000</v>
      </c>
      <c r="I45" s="88"/>
    </row>
    <row r="46" spans="1:9" ht="15.6" x14ac:dyDescent="0.3">
      <c r="A46" s="21"/>
      <c r="B46" s="21" t="s">
        <v>132</v>
      </c>
      <c r="C46" s="38" t="s">
        <v>133</v>
      </c>
      <c r="D46" s="40">
        <v>30000</v>
      </c>
      <c r="E46" s="40">
        <v>30000</v>
      </c>
      <c r="F46" s="40">
        <v>32117.26</v>
      </c>
      <c r="G46" s="40">
        <v>40047.29</v>
      </c>
      <c r="H46" s="94">
        <v>45000</v>
      </c>
      <c r="I46" s="88" t="s">
        <v>310</v>
      </c>
    </row>
    <row r="47" spans="1:9" ht="15.6" x14ac:dyDescent="0.3">
      <c r="A47" s="21"/>
      <c r="B47" s="21" t="s">
        <v>163</v>
      </c>
      <c r="C47" s="38" t="s">
        <v>164</v>
      </c>
      <c r="D47" s="40">
        <v>4000</v>
      </c>
      <c r="E47" s="40">
        <v>4000</v>
      </c>
      <c r="F47" s="40">
        <v>1980</v>
      </c>
      <c r="G47" s="40">
        <v>2640</v>
      </c>
      <c r="H47" s="94">
        <v>4000</v>
      </c>
      <c r="I47" s="88"/>
    </row>
    <row r="48" spans="1:9" ht="15.6" x14ac:dyDescent="0.3">
      <c r="A48" s="92"/>
      <c r="B48" s="92" t="s">
        <v>165</v>
      </c>
      <c r="C48" s="47" t="s">
        <v>166</v>
      </c>
      <c r="D48" s="49">
        <v>230000</v>
      </c>
      <c r="E48" s="49">
        <v>230000</v>
      </c>
      <c r="F48" s="49">
        <v>128820</v>
      </c>
      <c r="G48" s="49">
        <v>160760</v>
      </c>
      <c r="H48" s="94">
        <v>200000</v>
      </c>
      <c r="I48" s="88"/>
    </row>
    <row r="49" spans="1:9" ht="15.6" x14ac:dyDescent="0.3">
      <c r="A49" s="92"/>
      <c r="B49" s="92" t="s">
        <v>122</v>
      </c>
      <c r="C49" s="47" t="s">
        <v>123</v>
      </c>
      <c r="D49" s="49">
        <v>60000</v>
      </c>
      <c r="E49" s="49">
        <v>60000</v>
      </c>
      <c r="F49" s="49">
        <v>30103</v>
      </c>
      <c r="G49" s="49">
        <v>38543</v>
      </c>
      <c r="H49" s="94">
        <v>60000</v>
      </c>
      <c r="I49" s="88"/>
    </row>
    <row r="50" spans="1:9" ht="15.6" x14ac:dyDescent="0.3">
      <c r="A50" s="21"/>
      <c r="B50" s="21" t="s">
        <v>167</v>
      </c>
      <c r="C50" s="38" t="s">
        <v>168</v>
      </c>
      <c r="D50" s="40">
        <v>15000</v>
      </c>
      <c r="E50" s="40">
        <v>15000</v>
      </c>
      <c r="F50" s="40">
        <v>4709</v>
      </c>
      <c r="G50" s="40">
        <v>5004</v>
      </c>
      <c r="H50" s="94">
        <v>10000</v>
      </c>
      <c r="I50" s="88"/>
    </row>
    <row r="51" spans="1:9" ht="15.6" x14ac:dyDescent="0.3">
      <c r="A51" s="21"/>
      <c r="B51" s="21" t="s">
        <v>169</v>
      </c>
      <c r="C51" s="38" t="s">
        <v>170</v>
      </c>
      <c r="D51" s="40">
        <v>30000</v>
      </c>
      <c r="E51" s="40">
        <v>30000</v>
      </c>
      <c r="F51" s="40">
        <v>1100</v>
      </c>
      <c r="G51" s="40">
        <v>1100</v>
      </c>
      <c r="H51" s="94">
        <v>15000</v>
      </c>
      <c r="I51" s="88" t="s">
        <v>311</v>
      </c>
    </row>
    <row r="52" spans="1:9" ht="15.6" x14ac:dyDescent="0.3">
      <c r="A52" s="21"/>
      <c r="B52" s="21" t="s">
        <v>124</v>
      </c>
      <c r="C52" s="38" t="s">
        <v>125</v>
      </c>
      <c r="D52" s="40">
        <v>135000</v>
      </c>
      <c r="E52" s="40">
        <v>135000</v>
      </c>
      <c r="F52" s="40">
        <v>80143.72</v>
      </c>
      <c r="G52" s="40">
        <v>91549.72</v>
      </c>
      <c r="H52" s="94">
        <v>95000</v>
      </c>
      <c r="I52" s="88" t="s">
        <v>312</v>
      </c>
    </row>
    <row r="53" spans="1:9" ht="15.6" x14ac:dyDescent="0.3">
      <c r="A53" s="21"/>
      <c r="B53" s="21" t="s">
        <v>126</v>
      </c>
      <c r="C53" s="38" t="s">
        <v>127</v>
      </c>
      <c r="D53" s="40">
        <v>25000</v>
      </c>
      <c r="E53" s="40">
        <v>25000</v>
      </c>
      <c r="F53" s="40">
        <v>5300</v>
      </c>
      <c r="G53" s="40">
        <v>5300</v>
      </c>
      <c r="H53" s="94">
        <v>35000</v>
      </c>
      <c r="I53" s="88" t="s">
        <v>313</v>
      </c>
    </row>
    <row r="54" spans="1:9" ht="15.6" x14ac:dyDescent="0.3">
      <c r="A54" s="92"/>
      <c r="B54" s="92" t="s">
        <v>171</v>
      </c>
      <c r="C54" s="47" t="s">
        <v>172</v>
      </c>
      <c r="D54" s="49">
        <v>5000</v>
      </c>
      <c r="E54" s="49">
        <v>5000</v>
      </c>
      <c r="F54" s="49">
        <v>0</v>
      </c>
      <c r="G54" s="49">
        <v>1386</v>
      </c>
      <c r="H54" s="94">
        <v>2000</v>
      </c>
      <c r="I54" s="88"/>
    </row>
    <row r="55" spans="1:9" ht="15.6" x14ac:dyDescent="0.3">
      <c r="A55" s="92"/>
      <c r="B55" s="92" t="s">
        <v>173</v>
      </c>
      <c r="C55" s="47" t="s">
        <v>174</v>
      </c>
      <c r="D55" s="49">
        <v>8000</v>
      </c>
      <c r="E55" s="49">
        <v>8000</v>
      </c>
      <c r="F55" s="49">
        <v>4465</v>
      </c>
      <c r="G55" s="49">
        <v>5215</v>
      </c>
      <c r="H55" s="94">
        <v>8000</v>
      </c>
      <c r="I55" s="88"/>
    </row>
    <row r="56" spans="1:9" ht="15.6" x14ac:dyDescent="0.3">
      <c r="A56" s="21"/>
      <c r="B56" s="21" t="s">
        <v>175</v>
      </c>
      <c r="C56" s="38" t="s">
        <v>176</v>
      </c>
      <c r="D56" s="40">
        <v>0</v>
      </c>
      <c r="E56" s="40">
        <v>0</v>
      </c>
      <c r="F56" s="40">
        <v>2000</v>
      </c>
      <c r="G56" s="40">
        <v>2000</v>
      </c>
      <c r="H56" s="94" t="s">
        <v>282</v>
      </c>
      <c r="I56" s="88" t="s">
        <v>314</v>
      </c>
    </row>
    <row r="57" spans="1:9" ht="15.6" x14ac:dyDescent="0.3">
      <c r="A57" s="21"/>
      <c r="B57" s="21" t="s">
        <v>128</v>
      </c>
      <c r="C57" s="38" t="s">
        <v>129</v>
      </c>
      <c r="D57" s="40">
        <v>100000</v>
      </c>
      <c r="E57" s="40">
        <v>100000</v>
      </c>
      <c r="F57" s="40">
        <v>0</v>
      </c>
      <c r="G57" s="40">
        <v>0</v>
      </c>
      <c r="H57" s="94"/>
      <c r="I57" s="88"/>
    </row>
    <row r="58" spans="1:9" ht="15.6" x14ac:dyDescent="0.3">
      <c r="A58" s="31" t="s">
        <v>177</v>
      </c>
      <c r="B58" s="31" t="s">
        <v>0</v>
      </c>
      <c r="C58" s="32" t="s">
        <v>178</v>
      </c>
      <c r="D58" s="34">
        <v>65000</v>
      </c>
      <c r="E58" s="34">
        <v>65000</v>
      </c>
      <c r="F58" s="34">
        <v>92370</v>
      </c>
      <c r="G58" s="34">
        <v>92370</v>
      </c>
      <c r="H58" s="83">
        <f>SUM(H59:H63)</f>
        <v>121000</v>
      </c>
      <c r="I58" s="84"/>
    </row>
    <row r="59" spans="1:9" ht="15.6" x14ac:dyDescent="0.3">
      <c r="A59" s="21"/>
      <c r="B59" s="21" t="s">
        <v>151</v>
      </c>
      <c r="C59" s="38" t="s">
        <v>152</v>
      </c>
      <c r="D59" s="40">
        <v>45000</v>
      </c>
      <c r="E59" s="40">
        <v>45000</v>
      </c>
      <c r="F59" s="40">
        <v>65000</v>
      </c>
      <c r="G59" s="40">
        <v>65000</v>
      </c>
      <c r="H59" s="87">
        <v>80000</v>
      </c>
      <c r="I59" s="88" t="s">
        <v>365</v>
      </c>
    </row>
    <row r="60" spans="1:9" ht="30.6" x14ac:dyDescent="0.3">
      <c r="A60" s="21"/>
      <c r="B60" s="21" t="s">
        <v>153</v>
      </c>
      <c r="C60" s="38" t="s">
        <v>154</v>
      </c>
      <c r="D60" s="40">
        <v>0</v>
      </c>
      <c r="E60" s="40">
        <v>6200</v>
      </c>
      <c r="F60" s="40">
        <v>16120</v>
      </c>
      <c r="G60" s="40">
        <v>16120</v>
      </c>
      <c r="H60" s="87">
        <v>20000</v>
      </c>
      <c r="I60" s="88"/>
    </row>
    <row r="61" spans="1:9" ht="15.6" x14ac:dyDescent="0.3">
      <c r="A61" s="21"/>
      <c r="B61" s="21" t="s">
        <v>155</v>
      </c>
      <c r="C61" s="38" t="s">
        <v>156</v>
      </c>
      <c r="D61" s="40">
        <v>0</v>
      </c>
      <c r="E61" s="40">
        <v>2250</v>
      </c>
      <c r="F61" s="40">
        <v>5850</v>
      </c>
      <c r="G61" s="40">
        <v>5850</v>
      </c>
      <c r="H61" s="87">
        <v>8000</v>
      </c>
      <c r="I61" s="88"/>
    </row>
    <row r="62" spans="1:9" ht="15.6" x14ac:dyDescent="0.3">
      <c r="A62" s="92"/>
      <c r="B62" s="92" t="s">
        <v>132</v>
      </c>
      <c r="C62" s="47" t="s">
        <v>133</v>
      </c>
      <c r="D62" s="49">
        <v>10000</v>
      </c>
      <c r="E62" s="49">
        <v>10000</v>
      </c>
      <c r="F62" s="49">
        <v>4050</v>
      </c>
      <c r="G62" s="49">
        <v>4050</v>
      </c>
      <c r="H62" s="87">
        <v>8000</v>
      </c>
      <c r="I62" s="88"/>
    </row>
    <row r="63" spans="1:9" ht="15.6" x14ac:dyDescent="0.3">
      <c r="A63" s="92"/>
      <c r="B63" s="92" t="s">
        <v>124</v>
      </c>
      <c r="C63" s="47" t="s">
        <v>125</v>
      </c>
      <c r="D63" s="49">
        <v>10000</v>
      </c>
      <c r="E63" s="49">
        <v>10000</v>
      </c>
      <c r="F63" s="49">
        <v>1350</v>
      </c>
      <c r="G63" s="49">
        <v>1350</v>
      </c>
      <c r="H63" s="87">
        <v>5000</v>
      </c>
      <c r="I63" s="88"/>
    </row>
    <row r="64" spans="1:9" ht="15.6" x14ac:dyDescent="0.3">
      <c r="A64" s="31" t="s">
        <v>59</v>
      </c>
      <c r="B64" s="31" t="s">
        <v>0</v>
      </c>
      <c r="C64" s="32" t="s">
        <v>60</v>
      </c>
      <c r="D64" s="34">
        <v>270000</v>
      </c>
      <c r="E64" s="34">
        <v>301800</v>
      </c>
      <c r="F64" s="34">
        <v>131277</v>
      </c>
      <c r="G64" s="34">
        <v>180837.8</v>
      </c>
      <c r="H64" s="83">
        <f>SUM(H65:H69)</f>
        <v>251800</v>
      </c>
      <c r="I64" s="84"/>
    </row>
    <row r="65" spans="1:9" ht="15.6" x14ac:dyDescent="0.3">
      <c r="A65" s="21"/>
      <c r="B65" s="21" t="s">
        <v>151</v>
      </c>
      <c r="C65" s="38" t="s">
        <v>152</v>
      </c>
      <c r="D65" s="40">
        <v>75000</v>
      </c>
      <c r="E65" s="40">
        <v>75000</v>
      </c>
      <c r="F65" s="40">
        <v>35300</v>
      </c>
      <c r="G65" s="40">
        <v>47980</v>
      </c>
      <c r="H65" s="87">
        <v>75000</v>
      </c>
      <c r="I65" s="88"/>
    </row>
    <row r="66" spans="1:9" ht="15.6" x14ac:dyDescent="0.3">
      <c r="A66" s="21"/>
      <c r="B66" s="21" t="s">
        <v>161</v>
      </c>
      <c r="C66" s="38" t="s">
        <v>162</v>
      </c>
      <c r="D66" s="40">
        <v>0</v>
      </c>
      <c r="E66" s="40">
        <v>26800</v>
      </c>
      <c r="F66" s="40">
        <v>26800</v>
      </c>
      <c r="G66" s="40">
        <v>26800</v>
      </c>
      <c r="H66" s="87">
        <v>26800</v>
      </c>
      <c r="I66" s="88"/>
    </row>
    <row r="67" spans="1:9" ht="15.6" x14ac:dyDescent="0.3">
      <c r="A67" s="21"/>
      <c r="B67" s="21" t="s">
        <v>124</v>
      </c>
      <c r="C67" s="38" t="s">
        <v>125</v>
      </c>
      <c r="D67" s="40">
        <v>35000</v>
      </c>
      <c r="E67" s="40">
        <v>40000</v>
      </c>
      <c r="F67" s="40">
        <v>36095</v>
      </c>
      <c r="G67" s="40">
        <v>72975.8</v>
      </c>
      <c r="H67" s="87">
        <v>40000</v>
      </c>
      <c r="I67" s="88"/>
    </row>
    <row r="68" spans="1:9" ht="15.6" x14ac:dyDescent="0.3">
      <c r="A68" s="92"/>
      <c r="B68" s="92" t="s">
        <v>126</v>
      </c>
      <c r="C68" s="47" t="s">
        <v>127</v>
      </c>
      <c r="D68" s="49">
        <v>60000</v>
      </c>
      <c r="E68" s="49">
        <v>60000</v>
      </c>
      <c r="F68" s="49">
        <v>17110</v>
      </c>
      <c r="G68" s="49">
        <v>17110</v>
      </c>
      <c r="H68" s="87">
        <v>110000</v>
      </c>
      <c r="I68" s="88" t="s">
        <v>409</v>
      </c>
    </row>
    <row r="69" spans="1:9" ht="15.6" x14ac:dyDescent="0.3">
      <c r="A69" s="92"/>
      <c r="B69" s="92" t="s">
        <v>128</v>
      </c>
      <c r="C69" s="47" t="s">
        <v>129</v>
      </c>
      <c r="D69" s="49">
        <v>100000</v>
      </c>
      <c r="E69" s="49">
        <v>100000</v>
      </c>
      <c r="F69" s="49">
        <v>15972</v>
      </c>
      <c r="G69" s="49">
        <v>15972</v>
      </c>
      <c r="H69" s="57"/>
      <c r="I69" s="88"/>
    </row>
    <row r="70" spans="1:9" ht="15.6" x14ac:dyDescent="0.3">
      <c r="A70" s="31" t="s">
        <v>63</v>
      </c>
      <c r="B70" s="31" t="s">
        <v>0</v>
      </c>
      <c r="C70" s="32" t="s">
        <v>64</v>
      </c>
      <c r="D70" s="34">
        <v>525000</v>
      </c>
      <c r="E70" s="34">
        <v>525000</v>
      </c>
      <c r="F70" s="34">
        <v>307030</v>
      </c>
      <c r="G70" s="34">
        <v>392420</v>
      </c>
      <c r="H70" s="83">
        <f>SUM(H71:H72)</f>
        <v>505000</v>
      </c>
      <c r="I70" s="84"/>
    </row>
    <row r="71" spans="1:9" ht="15.6" x14ac:dyDescent="0.3">
      <c r="A71" s="21"/>
      <c r="B71" s="21" t="s">
        <v>151</v>
      </c>
      <c r="C71" s="38" t="s">
        <v>152</v>
      </c>
      <c r="D71" s="40">
        <v>75000</v>
      </c>
      <c r="E71" s="40">
        <v>75000</v>
      </c>
      <c r="F71" s="40">
        <v>51800</v>
      </c>
      <c r="G71" s="40">
        <v>66600</v>
      </c>
      <c r="H71" s="87">
        <v>85000</v>
      </c>
      <c r="I71" s="88" t="s">
        <v>346</v>
      </c>
    </row>
    <row r="72" spans="1:9" ht="15.6" x14ac:dyDescent="0.3">
      <c r="A72" s="21"/>
      <c r="B72" s="21" t="s">
        <v>124</v>
      </c>
      <c r="C72" s="38" t="s">
        <v>125</v>
      </c>
      <c r="D72" s="40">
        <v>450000</v>
      </c>
      <c r="E72" s="40">
        <v>450000</v>
      </c>
      <c r="F72" s="40">
        <v>255230</v>
      </c>
      <c r="G72" s="40">
        <v>325820</v>
      </c>
      <c r="H72" s="87">
        <v>420000</v>
      </c>
      <c r="I72" s="88" t="s">
        <v>347</v>
      </c>
    </row>
    <row r="73" spans="1:9" ht="15.6" x14ac:dyDescent="0.3">
      <c r="A73" s="31" t="s">
        <v>179</v>
      </c>
      <c r="B73" s="31" t="s">
        <v>0</v>
      </c>
      <c r="C73" s="32" t="s">
        <v>180</v>
      </c>
      <c r="D73" s="34">
        <v>2000000</v>
      </c>
      <c r="E73" s="34">
        <v>2070000</v>
      </c>
      <c r="F73" s="34">
        <v>1955831</v>
      </c>
      <c r="G73" s="34">
        <v>1967831</v>
      </c>
      <c r="H73" s="83">
        <f>H74</f>
        <v>2070000</v>
      </c>
      <c r="I73" s="84"/>
    </row>
    <row r="74" spans="1:9" ht="30.6" x14ac:dyDescent="0.3">
      <c r="A74" s="21"/>
      <c r="B74" s="21" t="s">
        <v>181</v>
      </c>
      <c r="C74" s="38" t="s">
        <v>182</v>
      </c>
      <c r="D74" s="40">
        <v>2000000</v>
      </c>
      <c r="E74" s="40">
        <v>2070000</v>
      </c>
      <c r="F74" s="40">
        <v>1955831</v>
      </c>
      <c r="G74" s="40">
        <v>1967831</v>
      </c>
      <c r="H74" s="87">
        <v>2070000</v>
      </c>
      <c r="I74" s="88" t="s">
        <v>375</v>
      </c>
    </row>
    <row r="75" spans="1:9" ht="15.6" x14ac:dyDescent="0.3">
      <c r="A75" s="31" t="s">
        <v>65</v>
      </c>
      <c r="B75" s="31" t="s">
        <v>0</v>
      </c>
      <c r="C75" s="32" t="s">
        <v>66</v>
      </c>
      <c r="D75" s="34">
        <v>878500</v>
      </c>
      <c r="E75" s="34">
        <v>508500</v>
      </c>
      <c r="F75" s="34">
        <v>192921.93</v>
      </c>
      <c r="G75" s="34">
        <v>242916.93</v>
      </c>
      <c r="H75" s="83">
        <f>SUM(H76:H80)</f>
        <v>854000</v>
      </c>
      <c r="I75" s="84"/>
    </row>
    <row r="76" spans="1:9" ht="75.599999999999994" x14ac:dyDescent="0.3">
      <c r="A76" s="21"/>
      <c r="B76" s="21" t="s">
        <v>124</v>
      </c>
      <c r="C76" s="38" t="s">
        <v>125</v>
      </c>
      <c r="D76" s="40">
        <v>600000</v>
      </c>
      <c r="E76" s="40">
        <v>230000</v>
      </c>
      <c r="F76" s="40">
        <v>111896.92</v>
      </c>
      <c r="G76" s="40">
        <v>129940.92</v>
      </c>
      <c r="H76" s="87">
        <v>520000</v>
      </c>
      <c r="I76" s="89" t="s">
        <v>386</v>
      </c>
    </row>
    <row r="77" spans="1:9" ht="15.6" x14ac:dyDescent="0.3">
      <c r="A77" s="21"/>
      <c r="B77" s="21" t="s">
        <v>173</v>
      </c>
      <c r="C77" s="38" t="s">
        <v>174</v>
      </c>
      <c r="D77" s="40">
        <v>50000</v>
      </c>
      <c r="E77" s="40">
        <v>50000</v>
      </c>
      <c r="F77" s="40">
        <v>13064.01</v>
      </c>
      <c r="G77" s="40">
        <v>13400.01</v>
      </c>
      <c r="H77" s="87">
        <v>50000</v>
      </c>
      <c r="I77" s="88" t="s">
        <v>385</v>
      </c>
    </row>
    <row r="78" spans="1:9" ht="60.6" x14ac:dyDescent="0.3">
      <c r="A78" s="21"/>
      <c r="B78" s="21" t="s">
        <v>183</v>
      </c>
      <c r="C78" s="38" t="s">
        <v>184</v>
      </c>
      <c r="D78" s="40">
        <v>98500</v>
      </c>
      <c r="E78" s="40">
        <v>98500</v>
      </c>
      <c r="F78" s="40">
        <v>11392</v>
      </c>
      <c r="G78" s="40">
        <v>15007</v>
      </c>
      <c r="H78" s="87">
        <f>45000+15000+94000</f>
        <v>154000</v>
      </c>
      <c r="I78" s="89" t="s">
        <v>335</v>
      </c>
    </row>
    <row r="79" spans="1:9" ht="30.6" x14ac:dyDescent="0.3">
      <c r="A79" s="92"/>
      <c r="B79" s="92" t="s">
        <v>185</v>
      </c>
      <c r="C79" s="47" t="s">
        <v>186</v>
      </c>
      <c r="D79" s="49">
        <v>50000</v>
      </c>
      <c r="E79" s="49">
        <v>50000</v>
      </c>
      <c r="F79" s="49">
        <v>22300</v>
      </c>
      <c r="G79" s="49">
        <v>45300</v>
      </c>
      <c r="H79" s="87">
        <v>50000</v>
      </c>
      <c r="I79" s="88"/>
    </row>
    <row r="80" spans="1:9" ht="15.6" x14ac:dyDescent="0.3">
      <c r="A80" s="21"/>
      <c r="B80" s="21" t="s">
        <v>187</v>
      </c>
      <c r="C80" s="38" t="s">
        <v>188</v>
      </c>
      <c r="D80" s="40">
        <v>80000</v>
      </c>
      <c r="E80" s="40">
        <v>80000</v>
      </c>
      <c r="F80" s="40">
        <v>34269</v>
      </c>
      <c r="G80" s="40">
        <v>39269</v>
      </c>
      <c r="H80" s="87">
        <v>80000</v>
      </c>
      <c r="I80" s="89"/>
    </row>
    <row r="81" spans="1:9" ht="15.6" x14ac:dyDescent="0.3">
      <c r="A81" s="31" t="s">
        <v>189</v>
      </c>
      <c r="B81" s="31" t="s">
        <v>0</v>
      </c>
      <c r="C81" s="32" t="s">
        <v>190</v>
      </c>
      <c r="D81" s="34">
        <v>0</v>
      </c>
      <c r="E81" s="34">
        <v>2250000</v>
      </c>
      <c r="F81" s="34">
        <v>0</v>
      </c>
      <c r="G81" s="34">
        <v>0</v>
      </c>
      <c r="H81" s="83">
        <f>H82</f>
        <v>0</v>
      </c>
      <c r="I81" s="84"/>
    </row>
    <row r="82" spans="1:9" ht="15.6" x14ac:dyDescent="0.3">
      <c r="A82" s="21"/>
      <c r="B82" s="21" t="s">
        <v>191</v>
      </c>
      <c r="C82" s="38" t="s">
        <v>192</v>
      </c>
      <c r="D82" s="40">
        <v>0</v>
      </c>
      <c r="E82" s="40">
        <v>2250000</v>
      </c>
      <c r="F82" s="40">
        <v>0</v>
      </c>
      <c r="G82" s="40">
        <v>0</v>
      </c>
      <c r="H82" s="87"/>
      <c r="I82" s="88"/>
    </row>
    <row r="83" spans="1:9" ht="15.6" x14ac:dyDescent="0.3">
      <c r="A83" s="31" t="s">
        <v>193</v>
      </c>
      <c r="B83" s="31" t="s">
        <v>0</v>
      </c>
      <c r="C83" s="32" t="s">
        <v>194</v>
      </c>
      <c r="D83" s="34">
        <v>3486000</v>
      </c>
      <c r="E83" s="34">
        <v>2536000</v>
      </c>
      <c r="F83" s="34">
        <v>615231.81000000006</v>
      </c>
      <c r="G83" s="34">
        <v>903731.83</v>
      </c>
      <c r="H83" s="93">
        <f>SUM(H84:H91)</f>
        <v>1546000</v>
      </c>
      <c r="I83" s="84"/>
    </row>
    <row r="84" spans="1:9" ht="30.6" x14ac:dyDescent="0.3">
      <c r="A84" s="21"/>
      <c r="B84" s="21" t="s">
        <v>151</v>
      </c>
      <c r="C84" s="38" t="s">
        <v>152</v>
      </c>
      <c r="D84" s="40">
        <v>280000</v>
      </c>
      <c r="E84" s="40">
        <v>280000</v>
      </c>
      <c r="F84" s="40">
        <v>149228</v>
      </c>
      <c r="G84" s="40">
        <v>193079</v>
      </c>
      <c r="H84" s="87">
        <v>280000</v>
      </c>
      <c r="I84" s="89" t="s">
        <v>320</v>
      </c>
    </row>
    <row r="85" spans="1:9" ht="30.6" x14ac:dyDescent="0.3">
      <c r="A85" s="21"/>
      <c r="B85" s="21" t="s">
        <v>153</v>
      </c>
      <c r="C85" s="38" t="s">
        <v>154</v>
      </c>
      <c r="D85" s="40">
        <v>70000</v>
      </c>
      <c r="E85" s="40">
        <v>70000</v>
      </c>
      <c r="F85" s="40">
        <v>34609</v>
      </c>
      <c r="G85" s="40">
        <v>44928</v>
      </c>
      <c r="H85" s="87">
        <v>70000</v>
      </c>
      <c r="I85" s="88"/>
    </row>
    <row r="86" spans="1:9" ht="15.6" x14ac:dyDescent="0.3">
      <c r="A86" s="21"/>
      <c r="B86" s="21" t="s">
        <v>155</v>
      </c>
      <c r="C86" s="38" t="s">
        <v>156</v>
      </c>
      <c r="D86" s="40">
        <v>26000</v>
      </c>
      <c r="E86" s="40">
        <v>26000</v>
      </c>
      <c r="F86" s="40">
        <v>11986</v>
      </c>
      <c r="G86" s="40">
        <v>15732</v>
      </c>
      <c r="H86" s="87">
        <v>26000</v>
      </c>
      <c r="I86" s="88"/>
    </row>
    <row r="87" spans="1:9" ht="30.6" x14ac:dyDescent="0.3">
      <c r="A87" s="92"/>
      <c r="B87" s="92" t="s">
        <v>161</v>
      </c>
      <c r="C87" s="47" t="s">
        <v>162</v>
      </c>
      <c r="D87" s="49">
        <v>150000</v>
      </c>
      <c r="E87" s="49">
        <v>150000</v>
      </c>
      <c r="F87" s="49">
        <v>112872.43</v>
      </c>
      <c r="G87" s="49">
        <v>112872.43</v>
      </c>
      <c r="H87" s="87">
        <v>150000</v>
      </c>
      <c r="I87" s="89" t="s">
        <v>321</v>
      </c>
    </row>
    <row r="88" spans="1:9" ht="15.6" x14ac:dyDescent="0.3">
      <c r="A88" s="21"/>
      <c r="B88" s="21" t="s">
        <v>132</v>
      </c>
      <c r="C88" s="38" t="s">
        <v>133</v>
      </c>
      <c r="D88" s="40">
        <v>20000</v>
      </c>
      <c r="E88" s="40">
        <v>20000</v>
      </c>
      <c r="F88" s="40">
        <v>15604.04</v>
      </c>
      <c r="G88" s="40">
        <v>15798.04</v>
      </c>
      <c r="H88" s="87">
        <v>20000</v>
      </c>
      <c r="I88" s="88" t="s">
        <v>322</v>
      </c>
    </row>
    <row r="89" spans="1:9" ht="45.6" x14ac:dyDescent="0.3">
      <c r="A89" s="92"/>
      <c r="B89" s="92" t="s">
        <v>124</v>
      </c>
      <c r="C89" s="47" t="s">
        <v>125</v>
      </c>
      <c r="D89" s="49">
        <v>60000</v>
      </c>
      <c r="E89" s="49">
        <v>60000</v>
      </c>
      <c r="F89" s="49">
        <v>39084.74</v>
      </c>
      <c r="G89" s="49">
        <v>46680.76</v>
      </c>
      <c r="H89" s="87">
        <v>60000</v>
      </c>
      <c r="I89" s="89" t="s">
        <v>424</v>
      </c>
    </row>
    <row r="90" spans="1:9" ht="15.6" x14ac:dyDescent="0.3">
      <c r="A90" s="21"/>
      <c r="B90" s="21" t="s">
        <v>126</v>
      </c>
      <c r="C90" s="38" t="s">
        <v>127</v>
      </c>
      <c r="D90" s="40">
        <v>30000</v>
      </c>
      <c r="E90" s="40">
        <v>30000</v>
      </c>
      <c r="F90" s="40">
        <v>28604</v>
      </c>
      <c r="G90" s="40">
        <v>42398</v>
      </c>
      <c r="H90" s="87">
        <v>50000</v>
      </c>
      <c r="I90" s="88" t="s">
        <v>323</v>
      </c>
    </row>
    <row r="91" spans="1:9" ht="45.6" x14ac:dyDescent="0.3">
      <c r="A91" s="21"/>
      <c r="B91" s="21" t="s">
        <v>128</v>
      </c>
      <c r="C91" s="38" t="s">
        <v>129</v>
      </c>
      <c r="D91" s="40">
        <v>2850000</v>
      </c>
      <c r="E91" s="40">
        <v>1900000</v>
      </c>
      <c r="F91" s="40">
        <v>223243.6</v>
      </c>
      <c r="G91" s="40">
        <v>432243.6</v>
      </c>
      <c r="H91" s="94">
        <f>890000</f>
        <v>890000</v>
      </c>
      <c r="I91" s="89" t="s">
        <v>430</v>
      </c>
    </row>
    <row r="92" spans="1:9" ht="15.6" x14ac:dyDescent="0.3">
      <c r="A92" s="31" t="s">
        <v>195</v>
      </c>
      <c r="B92" s="31" t="s">
        <v>0</v>
      </c>
      <c r="C92" s="32" t="s">
        <v>196</v>
      </c>
      <c r="D92" s="34">
        <v>94000</v>
      </c>
      <c r="E92" s="34">
        <v>94000</v>
      </c>
      <c r="F92" s="34">
        <v>34027.5</v>
      </c>
      <c r="G92" s="34">
        <v>40469.5</v>
      </c>
      <c r="H92" s="83">
        <f>SUM(H93:H96)</f>
        <v>94000</v>
      </c>
      <c r="I92" s="84"/>
    </row>
    <row r="93" spans="1:9" ht="15.6" x14ac:dyDescent="0.3">
      <c r="A93" s="21"/>
      <c r="B93" s="21" t="s">
        <v>151</v>
      </c>
      <c r="C93" s="38" t="s">
        <v>152</v>
      </c>
      <c r="D93" s="40">
        <v>45000</v>
      </c>
      <c r="E93" s="40">
        <v>45000</v>
      </c>
      <c r="F93" s="40">
        <v>24500</v>
      </c>
      <c r="G93" s="40">
        <v>27950</v>
      </c>
      <c r="H93" s="87">
        <v>45000</v>
      </c>
      <c r="I93" s="88" t="s">
        <v>336</v>
      </c>
    </row>
    <row r="94" spans="1:9" ht="15.6" x14ac:dyDescent="0.3">
      <c r="A94" s="21"/>
      <c r="B94" s="21" t="s">
        <v>159</v>
      </c>
      <c r="C94" s="38" t="s">
        <v>160</v>
      </c>
      <c r="D94" s="40">
        <v>4000</v>
      </c>
      <c r="E94" s="40">
        <v>4000</v>
      </c>
      <c r="F94" s="40">
        <v>1427</v>
      </c>
      <c r="G94" s="40">
        <v>2247</v>
      </c>
      <c r="H94" s="87">
        <v>4000</v>
      </c>
      <c r="I94" s="88" t="s">
        <v>337</v>
      </c>
    </row>
    <row r="95" spans="1:9" ht="15.6" x14ac:dyDescent="0.3">
      <c r="A95" s="21"/>
      <c r="B95" s="21" t="s">
        <v>132</v>
      </c>
      <c r="C95" s="38" t="s">
        <v>133</v>
      </c>
      <c r="D95" s="40">
        <v>6000</v>
      </c>
      <c r="E95" s="40">
        <v>6000</v>
      </c>
      <c r="F95" s="40">
        <v>2200</v>
      </c>
      <c r="G95" s="40">
        <v>3283</v>
      </c>
      <c r="H95" s="87">
        <v>6000</v>
      </c>
      <c r="I95" s="88" t="s">
        <v>338</v>
      </c>
    </row>
    <row r="96" spans="1:9" ht="15.6" x14ac:dyDescent="0.3">
      <c r="A96" s="92"/>
      <c r="B96" s="92" t="s">
        <v>124</v>
      </c>
      <c r="C96" s="47" t="s">
        <v>125</v>
      </c>
      <c r="D96" s="49">
        <v>39000</v>
      </c>
      <c r="E96" s="49">
        <v>39000</v>
      </c>
      <c r="F96" s="49">
        <v>5900.5</v>
      </c>
      <c r="G96" s="49">
        <v>6989.5</v>
      </c>
      <c r="H96" s="87">
        <v>39000</v>
      </c>
      <c r="I96" s="88" t="s">
        <v>339</v>
      </c>
    </row>
    <row r="97" spans="1:12" ht="15.6" x14ac:dyDescent="0.3">
      <c r="A97" s="31" t="s">
        <v>67</v>
      </c>
      <c r="B97" s="31" t="s">
        <v>0</v>
      </c>
      <c r="C97" s="32" t="s">
        <v>68</v>
      </c>
      <c r="D97" s="34">
        <v>5973500</v>
      </c>
      <c r="E97" s="34">
        <v>5796500</v>
      </c>
      <c r="F97" s="34">
        <v>5345642.93</v>
      </c>
      <c r="G97" s="34">
        <v>6432275.9000000004</v>
      </c>
      <c r="H97" s="83">
        <f>SUM(H98:H110)</f>
        <v>4362000</v>
      </c>
      <c r="I97" s="84"/>
    </row>
    <row r="98" spans="1:12" ht="30.6" x14ac:dyDescent="0.3">
      <c r="A98" s="21"/>
      <c r="B98" s="21" t="s">
        <v>149</v>
      </c>
      <c r="C98" s="38" t="s">
        <v>150</v>
      </c>
      <c r="D98" s="40">
        <v>174000</v>
      </c>
      <c r="E98" s="40">
        <v>174000</v>
      </c>
      <c r="F98" s="40">
        <v>99698.5</v>
      </c>
      <c r="G98" s="40">
        <v>129187.5</v>
      </c>
      <c r="H98" s="87">
        <v>180000</v>
      </c>
      <c r="I98" s="88" t="s">
        <v>340</v>
      </c>
    </row>
    <row r="99" spans="1:12" ht="15.6" x14ac:dyDescent="0.3">
      <c r="A99" s="21"/>
      <c r="B99" s="21" t="s">
        <v>151</v>
      </c>
      <c r="C99" s="38" t="s">
        <v>152</v>
      </c>
      <c r="D99" s="40">
        <v>0</v>
      </c>
      <c r="E99" s="40">
        <v>0</v>
      </c>
      <c r="F99" s="40">
        <v>390</v>
      </c>
      <c r="G99" s="40">
        <v>390</v>
      </c>
      <c r="H99" s="87">
        <v>10000</v>
      </c>
      <c r="I99" s="88" t="s">
        <v>341</v>
      </c>
    </row>
    <row r="100" spans="1:12" ht="30.6" x14ac:dyDescent="0.3">
      <c r="A100" s="21"/>
      <c r="B100" s="21" t="s">
        <v>153</v>
      </c>
      <c r="C100" s="38" t="s">
        <v>154</v>
      </c>
      <c r="D100" s="40">
        <v>43500</v>
      </c>
      <c r="E100" s="40">
        <v>43500</v>
      </c>
      <c r="F100" s="40">
        <v>17914.5</v>
      </c>
      <c r="G100" s="40">
        <v>24952</v>
      </c>
      <c r="H100" s="87">
        <v>45000</v>
      </c>
      <c r="I100" s="88"/>
    </row>
    <row r="101" spans="1:12" ht="15.6" x14ac:dyDescent="0.3">
      <c r="A101" s="92"/>
      <c r="B101" s="92" t="s">
        <v>155</v>
      </c>
      <c r="C101" s="47" t="s">
        <v>156</v>
      </c>
      <c r="D101" s="49">
        <v>16000</v>
      </c>
      <c r="E101" s="49">
        <v>16000</v>
      </c>
      <c r="F101" s="49">
        <v>6501</v>
      </c>
      <c r="G101" s="49">
        <v>9055</v>
      </c>
      <c r="H101" s="87">
        <v>17000</v>
      </c>
      <c r="I101" s="88"/>
    </row>
    <row r="102" spans="1:12" ht="15.6" x14ac:dyDescent="0.3">
      <c r="A102" s="21"/>
      <c r="B102" s="21" t="s">
        <v>161</v>
      </c>
      <c r="C102" s="38" t="s">
        <v>162</v>
      </c>
      <c r="D102" s="40">
        <v>0</v>
      </c>
      <c r="E102" s="40">
        <v>13000</v>
      </c>
      <c r="F102" s="40">
        <v>12461.4</v>
      </c>
      <c r="G102" s="40">
        <v>12461.4</v>
      </c>
      <c r="H102" s="87">
        <v>15000</v>
      </c>
      <c r="I102" s="88"/>
    </row>
    <row r="103" spans="1:12" ht="15.6" x14ac:dyDescent="0.3">
      <c r="A103" s="92"/>
      <c r="B103" s="92" t="s">
        <v>132</v>
      </c>
      <c r="C103" s="47" t="s">
        <v>133</v>
      </c>
      <c r="D103" s="49">
        <v>10000</v>
      </c>
      <c r="E103" s="49">
        <v>25000</v>
      </c>
      <c r="F103" s="49">
        <v>15977.16</v>
      </c>
      <c r="G103" s="49">
        <v>18932.16</v>
      </c>
      <c r="H103" s="87">
        <f>10000+20000</f>
        <v>30000</v>
      </c>
      <c r="I103" s="88" t="s">
        <v>360</v>
      </c>
    </row>
    <row r="104" spans="1:12" ht="15.6" x14ac:dyDescent="0.3">
      <c r="A104" s="21"/>
      <c r="B104" s="21" t="s">
        <v>163</v>
      </c>
      <c r="C104" s="38" t="s">
        <v>164</v>
      </c>
      <c r="D104" s="40">
        <v>220000</v>
      </c>
      <c r="E104" s="40">
        <v>220000</v>
      </c>
      <c r="F104" s="40">
        <v>162330</v>
      </c>
      <c r="G104" s="40">
        <v>216440</v>
      </c>
      <c r="H104" s="87">
        <v>250000</v>
      </c>
      <c r="I104" s="88"/>
    </row>
    <row r="105" spans="1:12" ht="15.6" x14ac:dyDescent="0.3">
      <c r="A105" s="21"/>
      <c r="B105" s="21" t="s">
        <v>165</v>
      </c>
      <c r="C105" s="38" t="s">
        <v>166</v>
      </c>
      <c r="D105" s="40">
        <v>270000</v>
      </c>
      <c r="E105" s="40">
        <v>270000</v>
      </c>
      <c r="F105" s="40">
        <v>193975.07</v>
      </c>
      <c r="G105" s="40">
        <v>238741.58</v>
      </c>
      <c r="H105" s="87">
        <v>300000</v>
      </c>
      <c r="I105" s="88"/>
    </row>
    <row r="106" spans="1:12" ht="15.6" x14ac:dyDescent="0.3">
      <c r="A106" s="92"/>
      <c r="B106" s="92" t="s">
        <v>122</v>
      </c>
      <c r="C106" s="47" t="s">
        <v>123</v>
      </c>
      <c r="D106" s="49">
        <v>70000</v>
      </c>
      <c r="E106" s="49">
        <v>115000</v>
      </c>
      <c r="F106" s="49">
        <v>89039</v>
      </c>
      <c r="G106" s="49">
        <v>100326</v>
      </c>
      <c r="H106" s="87">
        <v>120000</v>
      </c>
      <c r="I106" s="88"/>
    </row>
    <row r="107" spans="1:12" ht="15.6" x14ac:dyDescent="0.3">
      <c r="A107" s="21"/>
      <c r="B107" s="21" t="s">
        <v>124</v>
      </c>
      <c r="C107" s="38" t="s">
        <v>125</v>
      </c>
      <c r="D107" s="40">
        <v>1070000</v>
      </c>
      <c r="E107" s="40">
        <v>1070000</v>
      </c>
      <c r="F107" s="40">
        <v>765361.2</v>
      </c>
      <c r="G107" s="40">
        <v>836874.4</v>
      </c>
      <c r="H107" s="87">
        <f>900000+200000</f>
        <v>1100000</v>
      </c>
      <c r="I107" s="88" t="s">
        <v>364</v>
      </c>
    </row>
    <row r="108" spans="1:12" ht="180.6" x14ac:dyDescent="0.3">
      <c r="A108" s="21"/>
      <c r="B108" s="21" t="s">
        <v>126</v>
      </c>
      <c r="C108" s="38" t="s">
        <v>127</v>
      </c>
      <c r="D108" s="40">
        <v>900000</v>
      </c>
      <c r="E108" s="40">
        <v>1150000</v>
      </c>
      <c r="F108" s="40">
        <v>1498258.32</v>
      </c>
      <c r="G108" s="40">
        <v>1832785.1</v>
      </c>
      <c r="H108" s="87">
        <v>617000</v>
      </c>
      <c r="I108" s="89" t="s">
        <v>431</v>
      </c>
      <c r="J108" s="4"/>
    </row>
    <row r="109" spans="1:12" ht="15.6" x14ac:dyDescent="0.3">
      <c r="A109" s="21"/>
      <c r="B109" s="21" t="s">
        <v>197</v>
      </c>
      <c r="C109" s="38" t="s">
        <v>198</v>
      </c>
      <c r="D109" s="40">
        <v>0</v>
      </c>
      <c r="E109" s="40">
        <v>0</v>
      </c>
      <c r="F109" s="40">
        <v>266166</v>
      </c>
      <c r="G109" s="40">
        <v>266166</v>
      </c>
      <c r="H109" s="87" t="s">
        <v>282</v>
      </c>
      <c r="I109" s="88"/>
      <c r="L109" s="4"/>
    </row>
    <row r="110" spans="1:12" ht="75.599999999999994" x14ac:dyDescent="0.3">
      <c r="A110" s="91"/>
      <c r="B110" s="91" t="s">
        <v>128</v>
      </c>
      <c r="C110" s="55" t="s">
        <v>129</v>
      </c>
      <c r="D110" s="57">
        <v>3200000</v>
      </c>
      <c r="E110" s="57">
        <v>2700000</v>
      </c>
      <c r="F110" s="57">
        <v>2217570.7799999998</v>
      </c>
      <c r="G110" s="49">
        <v>2745964.76</v>
      </c>
      <c r="H110" s="87">
        <v>1678000</v>
      </c>
      <c r="I110" s="95" t="s">
        <v>432</v>
      </c>
      <c r="J110" s="4"/>
    </row>
    <row r="111" spans="1:12" ht="15.6" x14ac:dyDescent="0.3">
      <c r="A111" s="31" t="s">
        <v>69</v>
      </c>
      <c r="B111" s="31" t="s">
        <v>0</v>
      </c>
      <c r="C111" s="32" t="s">
        <v>70</v>
      </c>
      <c r="D111" s="34">
        <v>4705000</v>
      </c>
      <c r="E111" s="34">
        <v>13505845.08</v>
      </c>
      <c r="F111" s="34">
        <v>12295143.720000001</v>
      </c>
      <c r="G111" s="34">
        <v>19890400.710000001</v>
      </c>
      <c r="H111" s="83">
        <f>SUM(H112:H124)</f>
        <v>2104800</v>
      </c>
      <c r="I111" s="84"/>
    </row>
    <row r="112" spans="1:12" ht="15.6" x14ac:dyDescent="0.3">
      <c r="A112" s="21"/>
      <c r="B112" s="21" t="s">
        <v>151</v>
      </c>
      <c r="C112" s="38" t="s">
        <v>152</v>
      </c>
      <c r="D112" s="40">
        <v>0</v>
      </c>
      <c r="E112" s="40">
        <v>0</v>
      </c>
      <c r="F112" s="40">
        <v>10000</v>
      </c>
      <c r="G112" s="40">
        <v>30000</v>
      </c>
      <c r="H112" s="87">
        <f>F112*12</f>
        <v>120000</v>
      </c>
      <c r="I112" s="88" t="s">
        <v>354</v>
      </c>
    </row>
    <row r="113" spans="1:9" ht="30.6" x14ac:dyDescent="0.3">
      <c r="A113" s="21"/>
      <c r="B113" s="21" t="s">
        <v>153</v>
      </c>
      <c r="C113" s="38" t="s">
        <v>154</v>
      </c>
      <c r="D113" s="40">
        <v>0</v>
      </c>
      <c r="E113" s="40">
        <v>0</v>
      </c>
      <c r="F113" s="40">
        <v>2480</v>
      </c>
      <c r="G113" s="40">
        <v>7440</v>
      </c>
      <c r="H113" s="87">
        <v>30000</v>
      </c>
      <c r="I113" s="88" t="s">
        <v>354</v>
      </c>
    </row>
    <row r="114" spans="1:9" ht="15.6" x14ac:dyDescent="0.3">
      <c r="A114" s="21"/>
      <c r="B114" s="21" t="s">
        <v>155</v>
      </c>
      <c r="C114" s="38" t="s">
        <v>156</v>
      </c>
      <c r="D114" s="40">
        <v>0</v>
      </c>
      <c r="E114" s="40">
        <v>0</v>
      </c>
      <c r="F114" s="40">
        <v>900</v>
      </c>
      <c r="G114" s="40">
        <v>2700</v>
      </c>
      <c r="H114" s="87">
        <v>10800</v>
      </c>
      <c r="I114" s="88" t="s">
        <v>354</v>
      </c>
    </row>
    <row r="115" spans="1:9" ht="15.6" x14ac:dyDescent="0.3">
      <c r="A115" s="92"/>
      <c r="B115" s="92" t="s">
        <v>161</v>
      </c>
      <c r="C115" s="47" t="s">
        <v>162</v>
      </c>
      <c r="D115" s="49">
        <v>0</v>
      </c>
      <c r="E115" s="49">
        <v>31000</v>
      </c>
      <c r="F115" s="49">
        <v>30224.66</v>
      </c>
      <c r="G115" s="49">
        <v>30224.66</v>
      </c>
      <c r="H115" s="87">
        <v>30000</v>
      </c>
      <c r="I115" s="88"/>
    </row>
    <row r="116" spans="1:9" ht="15.6" x14ac:dyDescent="0.3">
      <c r="A116" s="21"/>
      <c r="B116" s="21" t="s">
        <v>132</v>
      </c>
      <c r="C116" s="38" t="s">
        <v>133</v>
      </c>
      <c r="D116" s="40">
        <v>60000</v>
      </c>
      <c r="E116" s="40">
        <v>60000</v>
      </c>
      <c r="F116" s="40">
        <v>32812.22</v>
      </c>
      <c r="G116" s="40">
        <v>38527.96</v>
      </c>
      <c r="H116" s="87">
        <v>50000</v>
      </c>
      <c r="I116" s="88"/>
    </row>
    <row r="117" spans="1:9" ht="15.6" x14ac:dyDescent="0.3">
      <c r="A117" s="92"/>
      <c r="B117" s="92" t="s">
        <v>163</v>
      </c>
      <c r="C117" s="47" t="s">
        <v>164</v>
      </c>
      <c r="D117" s="49">
        <v>100000</v>
      </c>
      <c r="E117" s="49">
        <v>170000</v>
      </c>
      <c r="F117" s="49">
        <v>144113</v>
      </c>
      <c r="G117" s="49">
        <v>167403</v>
      </c>
      <c r="H117" s="87">
        <v>200000</v>
      </c>
      <c r="I117" s="88"/>
    </row>
    <row r="118" spans="1:9" ht="15.6" x14ac:dyDescent="0.3">
      <c r="A118" s="21"/>
      <c r="B118" s="21" t="s">
        <v>199</v>
      </c>
      <c r="C118" s="38" t="s">
        <v>200</v>
      </c>
      <c r="D118" s="40">
        <v>110000</v>
      </c>
      <c r="E118" s="40">
        <v>110000</v>
      </c>
      <c r="F118" s="40">
        <v>76896</v>
      </c>
      <c r="G118" s="40">
        <v>93984</v>
      </c>
      <c r="H118" s="87">
        <v>110000</v>
      </c>
      <c r="I118" s="88"/>
    </row>
    <row r="119" spans="1:9" ht="15.6" x14ac:dyDescent="0.3">
      <c r="A119" s="21"/>
      <c r="B119" s="21" t="s">
        <v>165</v>
      </c>
      <c r="C119" s="38" t="s">
        <v>166</v>
      </c>
      <c r="D119" s="40">
        <v>100000</v>
      </c>
      <c r="E119" s="40">
        <v>100000</v>
      </c>
      <c r="F119" s="40">
        <v>99900</v>
      </c>
      <c r="G119" s="40">
        <v>113700</v>
      </c>
      <c r="H119" s="87">
        <v>130000</v>
      </c>
      <c r="I119" s="88"/>
    </row>
    <row r="120" spans="1:9" ht="15.6" x14ac:dyDescent="0.3">
      <c r="A120" s="92"/>
      <c r="B120" s="92" t="s">
        <v>122</v>
      </c>
      <c r="C120" s="47" t="s">
        <v>123</v>
      </c>
      <c r="D120" s="49">
        <v>100000</v>
      </c>
      <c r="E120" s="49">
        <v>100000</v>
      </c>
      <c r="F120" s="49">
        <v>94360.51</v>
      </c>
      <c r="G120" s="49">
        <v>116151.51</v>
      </c>
      <c r="H120" s="87">
        <v>130000</v>
      </c>
      <c r="I120" s="88"/>
    </row>
    <row r="121" spans="1:9" ht="15.6" x14ac:dyDescent="0.3">
      <c r="A121" s="21"/>
      <c r="B121" s="21" t="s">
        <v>124</v>
      </c>
      <c r="C121" s="38" t="s">
        <v>125</v>
      </c>
      <c r="D121" s="40">
        <v>230000</v>
      </c>
      <c r="E121" s="40">
        <v>230000</v>
      </c>
      <c r="F121" s="40">
        <v>86587.85</v>
      </c>
      <c r="G121" s="40">
        <v>105802.65</v>
      </c>
      <c r="H121" s="87">
        <v>150000</v>
      </c>
      <c r="I121" s="88"/>
    </row>
    <row r="122" spans="1:9" ht="15.6" x14ac:dyDescent="0.3">
      <c r="A122" s="91"/>
      <c r="B122" s="91" t="s">
        <v>126</v>
      </c>
      <c r="C122" s="55" t="s">
        <v>127</v>
      </c>
      <c r="D122" s="57">
        <v>300000</v>
      </c>
      <c r="E122" s="57">
        <v>300000</v>
      </c>
      <c r="F122" s="57">
        <v>217662.16</v>
      </c>
      <c r="G122" s="49">
        <v>254997.55</v>
      </c>
      <c r="H122" s="87">
        <v>226000</v>
      </c>
      <c r="I122" s="88"/>
    </row>
    <row r="123" spans="1:9" ht="15.6" x14ac:dyDescent="0.3">
      <c r="A123" s="21"/>
      <c r="B123" s="21" t="s">
        <v>197</v>
      </c>
      <c r="C123" s="38" t="s">
        <v>198</v>
      </c>
      <c r="D123" s="40">
        <v>0</v>
      </c>
      <c r="E123" s="40">
        <v>0</v>
      </c>
      <c r="F123" s="40">
        <v>51304</v>
      </c>
      <c r="G123" s="40">
        <v>51304</v>
      </c>
      <c r="H123" s="87" t="s">
        <v>282</v>
      </c>
      <c r="I123" s="88"/>
    </row>
    <row r="124" spans="1:9" ht="15.6" x14ac:dyDescent="0.3">
      <c r="A124" s="21"/>
      <c r="B124" s="21" t="s">
        <v>128</v>
      </c>
      <c r="C124" s="38" t="s">
        <v>129</v>
      </c>
      <c r="D124" s="40">
        <v>3705000</v>
      </c>
      <c r="E124" s="40">
        <v>12404845.08</v>
      </c>
      <c r="F124" s="40">
        <v>11447903.32</v>
      </c>
      <c r="G124" s="40">
        <v>18878165.379999999</v>
      </c>
      <c r="H124" s="87">
        <v>918000</v>
      </c>
      <c r="I124" s="88" t="s">
        <v>395</v>
      </c>
    </row>
    <row r="125" spans="1:9" ht="15.6" x14ac:dyDescent="0.3">
      <c r="A125" s="31" t="s">
        <v>71</v>
      </c>
      <c r="B125" s="31" t="s">
        <v>0</v>
      </c>
      <c r="C125" s="32" t="s">
        <v>72</v>
      </c>
      <c r="D125" s="34">
        <v>100000</v>
      </c>
      <c r="E125" s="34">
        <v>100000</v>
      </c>
      <c r="F125" s="34">
        <v>0</v>
      </c>
      <c r="G125" s="34">
        <v>0</v>
      </c>
      <c r="H125" s="83">
        <f>H126</f>
        <v>0</v>
      </c>
      <c r="I125" s="84"/>
    </row>
    <row r="126" spans="1:9" ht="15.6" x14ac:dyDescent="0.3">
      <c r="A126" s="21"/>
      <c r="B126" s="21" t="s">
        <v>128</v>
      </c>
      <c r="C126" s="38" t="s">
        <v>129</v>
      </c>
      <c r="D126" s="40">
        <v>100000</v>
      </c>
      <c r="E126" s="40">
        <v>100000</v>
      </c>
      <c r="F126" s="40">
        <v>0</v>
      </c>
      <c r="G126" s="40">
        <v>0</v>
      </c>
      <c r="H126" s="87"/>
      <c r="I126" s="88"/>
    </row>
    <row r="127" spans="1:9" ht="15.6" x14ac:dyDescent="0.3">
      <c r="A127" s="31" t="s">
        <v>73</v>
      </c>
      <c r="B127" s="31" t="s">
        <v>0</v>
      </c>
      <c r="C127" s="32" t="s">
        <v>74</v>
      </c>
      <c r="D127" s="34">
        <v>202000</v>
      </c>
      <c r="E127" s="34">
        <v>371250</v>
      </c>
      <c r="F127" s="34">
        <v>243670.1</v>
      </c>
      <c r="G127" s="34">
        <v>252470.1</v>
      </c>
      <c r="H127" s="83">
        <f>SUM(H128:H132)</f>
        <v>162000</v>
      </c>
      <c r="I127" s="84"/>
    </row>
    <row r="128" spans="1:9" ht="15.6" x14ac:dyDescent="0.3">
      <c r="A128" s="21"/>
      <c r="B128" s="21" t="s">
        <v>151</v>
      </c>
      <c r="C128" s="38" t="s">
        <v>152</v>
      </c>
      <c r="D128" s="40">
        <v>30000</v>
      </c>
      <c r="E128" s="40">
        <v>30000</v>
      </c>
      <c r="F128" s="40">
        <v>17650</v>
      </c>
      <c r="G128" s="40">
        <v>22750</v>
      </c>
      <c r="H128" s="87">
        <v>30000</v>
      </c>
      <c r="I128" s="88" t="s">
        <v>366</v>
      </c>
    </row>
    <row r="129" spans="1:9" ht="15.6" x14ac:dyDescent="0.3">
      <c r="A129" s="21"/>
      <c r="B129" s="21" t="s">
        <v>122</v>
      </c>
      <c r="C129" s="38" t="s">
        <v>123</v>
      </c>
      <c r="D129" s="40">
        <v>12000</v>
      </c>
      <c r="E129" s="40">
        <v>21250</v>
      </c>
      <c r="F129" s="40">
        <v>15150</v>
      </c>
      <c r="G129" s="40">
        <v>18850</v>
      </c>
      <c r="H129" s="87">
        <v>22000</v>
      </c>
      <c r="I129" s="88" t="s">
        <v>333</v>
      </c>
    </row>
    <row r="130" spans="1:9" ht="15.6" x14ac:dyDescent="0.3">
      <c r="A130" s="92"/>
      <c r="B130" s="92" t="s">
        <v>124</v>
      </c>
      <c r="C130" s="47" t="s">
        <v>125</v>
      </c>
      <c r="D130" s="49">
        <v>40000</v>
      </c>
      <c r="E130" s="49">
        <v>40000</v>
      </c>
      <c r="F130" s="49">
        <v>21901</v>
      </c>
      <c r="G130" s="49">
        <v>21901</v>
      </c>
      <c r="H130" s="87">
        <f>30000+50000</f>
        <v>80000</v>
      </c>
      <c r="I130" s="88" t="s">
        <v>332</v>
      </c>
    </row>
    <row r="131" spans="1:9" ht="30.6" x14ac:dyDescent="0.3">
      <c r="A131" s="21"/>
      <c r="B131" s="21" t="s">
        <v>126</v>
      </c>
      <c r="C131" s="38" t="s">
        <v>127</v>
      </c>
      <c r="D131" s="40">
        <v>20000</v>
      </c>
      <c r="E131" s="40">
        <v>20000</v>
      </c>
      <c r="F131" s="40">
        <v>15700</v>
      </c>
      <c r="G131" s="40">
        <v>15700</v>
      </c>
      <c r="H131" s="87">
        <v>30000</v>
      </c>
      <c r="I131" s="89" t="s">
        <v>367</v>
      </c>
    </row>
    <row r="132" spans="1:9" ht="15.6" x14ac:dyDescent="0.3">
      <c r="A132" s="92"/>
      <c r="B132" s="92" t="s">
        <v>128</v>
      </c>
      <c r="C132" s="47" t="s">
        <v>129</v>
      </c>
      <c r="D132" s="49">
        <v>100000</v>
      </c>
      <c r="E132" s="49">
        <v>260000</v>
      </c>
      <c r="F132" s="49">
        <v>173269.1</v>
      </c>
      <c r="G132" s="49">
        <v>173269.1</v>
      </c>
      <c r="H132" s="87"/>
      <c r="I132" s="88"/>
    </row>
    <row r="133" spans="1:9" ht="15.6" x14ac:dyDescent="0.3">
      <c r="A133" s="31" t="s">
        <v>201</v>
      </c>
      <c r="B133" s="31" t="s">
        <v>0</v>
      </c>
      <c r="C133" s="32" t="s">
        <v>202</v>
      </c>
      <c r="D133" s="34">
        <v>800000</v>
      </c>
      <c r="E133" s="34">
        <v>800000</v>
      </c>
      <c r="F133" s="34">
        <v>137600</v>
      </c>
      <c r="G133" s="34">
        <v>274062.5</v>
      </c>
      <c r="H133" s="83">
        <f>SUM(H134)</f>
        <v>310000</v>
      </c>
      <c r="I133" s="84"/>
    </row>
    <row r="134" spans="1:9" ht="60.6" x14ac:dyDescent="0.3">
      <c r="A134" s="21"/>
      <c r="B134" s="21" t="s">
        <v>203</v>
      </c>
      <c r="C134" s="38" t="s">
        <v>204</v>
      </c>
      <c r="D134" s="40">
        <v>800000</v>
      </c>
      <c r="E134" s="40">
        <v>800000</v>
      </c>
      <c r="F134" s="40">
        <v>137600</v>
      </c>
      <c r="G134" s="40">
        <v>274062.5</v>
      </c>
      <c r="H134" s="87">
        <v>310000</v>
      </c>
      <c r="I134" s="89" t="s">
        <v>433</v>
      </c>
    </row>
    <row r="135" spans="1:9" ht="15.6" x14ac:dyDescent="0.3">
      <c r="A135" s="31" t="s">
        <v>75</v>
      </c>
      <c r="B135" s="31" t="s">
        <v>0</v>
      </c>
      <c r="C135" s="32" t="s">
        <v>76</v>
      </c>
      <c r="D135" s="34">
        <v>19343040</v>
      </c>
      <c r="E135" s="34">
        <v>63498439</v>
      </c>
      <c r="F135" s="34">
        <v>56554314</v>
      </c>
      <c r="G135" s="34">
        <v>60632168</v>
      </c>
      <c r="H135" s="93">
        <f>SUM(H136:H140)</f>
        <v>49015000</v>
      </c>
      <c r="I135" s="84"/>
    </row>
    <row r="136" spans="1:9" ht="15.6" x14ac:dyDescent="0.3">
      <c r="A136" s="21"/>
      <c r="B136" s="21" t="s">
        <v>205</v>
      </c>
      <c r="C136" s="38" t="s">
        <v>206</v>
      </c>
      <c r="D136" s="40">
        <v>750000</v>
      </c>
      <c r="E136" s="40">
        <v>750000</v>
      </c>
      <c r="F136" s="40">
        <v>372214.5</v>
      </c>
      <c r="G136" s="40">
        <v>385264.5</v>
      </c>
      <c r="H136" s="87">
        <v>500000</v>
      </c>
      <c r="I136" s="88"/>
    </row>
    <row r="137" spans="1:9" ht="15.6" x14ac:dyDescent="0.3">
      <c r="A137" s="21"/>
      <c r="B137" s="21" t="s">
        <v>124</v>
      </c>
      <c r="C137" s="38" t="s">
        <v>125</v>
      </c>
      <c r="D137" s="40">
        <v>110000</v>
      </c>
      <c r="E137" s="40">
        <v>110000</v>
      </c>
      <c r="F137" s="40">
        <v>88516.58</v>
      </c>
      <c r="G137" s="40">
        <v>95620.58</v>
      </c>
      <c r="H137" s="87">
        <v>110000</v>
      </c>
      <c r="I137" s="88"/>
    </row>
    <row r="138" spans="1:9" ht="30.6" x14ac:dyDescent="0.3">
      <c r="A138" s="92"/>
      <c r="B138" s="92" t="s">
        <v>139</v>
      </c>
      <c r="C138" s="47" t="s">
        <v>140</v>
      </c>
      <c r="D138" s="49">
        <v>15683040</v>
      </c>
      <c r="E138" s="49">
        <v>15588439</v>
      </c>
      <c r="F138" s="49">
        <v>11667679</v>
      </c>
      <c r="G138" s="49">
        <v>15588439</v>
      </c>
      <c r="H138" s="87">
        <v>16925000</v>
      </c>
      <c r="I138" s="89" t="s">
        <v>404</v>
      </c>
    </row>
    <row r="139" spans="1:9" ht="45.6" x14ac:dyDescent="0.3">
      <c r="A139" s="21"/>
      <c r="B139" s="21" t="s">
        <v>128</v>
      </c>
      <c r="C139" s="38" t="s">
        <v>129</v>
      </c>
      <c r="D139" s="40">
        <v>2400000</v>
      </c>
      <c r="E139" s="40">
        <v>2150000</v>
      </c>
      <c r="F139" s="40">
        <v>217800</v>
      </c>
      <c r="G139" s="40">
        <v>354740</v>
      </c>
      <c r="H139" s="94">
        <f>1480000</f>
        <v>1480000</v>
      </c>
      <c r="I139" s="89" t="s">
        <v>434</v>
      </c>
    </row>
    <row r="140" spans="1:9" ht="15.6" x14ac:dyDescent="0.3">
      <c r="A140" s="21"/>
      <c r="B140" s="21" t="s">
        <v>207</v>
      </c>
      <c r="C140" s="38" t="s">
        <v>208</v>
      </c>
      <c r="D140" s="40">
        <v>400000</v>
      </c>
      <c r="E140" s="40">
        <v>44900000</v>
      </c>
      <c r="F140" s="40">
        <v>44208103.920000002</v>
      </c>
      <c r="G140" s="40">
        <v>44208103.920000002</v>
      </c>
      <c r="H140" s="87">
        <v>30000000</v>
      </c>
      <c r="I140" s="88" t="s">
        <v>373</v>
      </c>
    </row>
    <row r="141" spans="1:9" ht="15.6" x14ac:dyDescent="0.3">
      <c r="A141" s="31" t="s">
        <v>209</v>
      </c>
      <c r="B141" s="31" t="s">
        <v>0</v>
      </c>
      <c r="C141" s="32" t="s">
        <v>210</v>
      </c>
      <c r="D141" s="34">
        <v>145000</v>
      </c>
      <c r="E141" s="34">
        <v>145000</v>
      </c>
      <c r="F141" s="34">
        <v>61435</v>
      </c>
      <c r="G141" s="34">
        <v>78426.5</v>
      </c>
      <c r="H141" s="83">
        <f>SUM(H142:H142)</f>
        <v>145000</v>
      </c>
      <c r="I141" s="84"/>
    </row>
    <row r="142" spans="1:9" ht="15.6" x14ac:dyDescent="0.3">
      <c r="A142" s="21"/>
      <c r="B142" s="21" t="s">
        <v>124</v>
      </c>
      <c r="C142" s="38" t="s">
        <v>125</v>
      </c>
      <c r="D142" s="40">
        <v>145000</v>
      </c>
      <c r="E142" s="40">
        <v>145000</v>
      </c>
      <c r="F142" s="40">
        <v>61435</v>
      </c>
      <c r="G142" s="40">
        <v>78426.5</v>
      </c>
      <c r="H142" s="87">
        <v>145000</v>
      </c>
      <c r="I142" s="88"/>
    </row>
    <row r="143" spans="1:9" ht="15.6" x14ac:dyDescent="0.3">
      <c r="A143" s="31" t="s">
        <v>81</v>
      </c>
      <c r="B143" s="31" t="s">
        <v>0</v>
      </c>
      <c r="C143" s="32" t="s">
        <v>82</v>
      </c>
      <c r="D143" s="34">
        <v>4450000</v>
      </c>
      <c r="E143" s="34">
        <v>4450000</v>
      </c>
      <c r="F143" s="34">
        <v>2832533.02</v>
      </c>
      <c r="G143" s="34">
        <v>3711510.24</v>
      </c>
      <c r="H143" s="83">
        <f>SUM(H144:H147)</f>
        <v>6811400</v>
      </c>
      <c r="I143" s="84"/>
    </row>
    <row r="144" spans="1:9" ht="15.6" x14ac:dyDescent="0.3">
      <c r="A144" s="91"/>
      <c r="B144" s="96">
        <v>5137</v>
      </c>
      <c r="C144" s="38" t="s">
        <v>162</v>
      </c>
      <c r="D144" s="57"/>
      <c r="E144" s="57"/>
      <c r="F144" s="57"/>
      <c r="G144" s="40"/>
      <c r="H144" s="87">
        <v>108900</v>
      </c>
      <c r="I144" s="88" t="s">
        <v>405</v>
      </c>
    </row>
    <row r="145" spans="1:9" ht="15.6" x14ac:dyDescent="0.3">
      <c r="A145" s="21"/>
      <c r="B145" s="21" t="s">
        <v>132</v>
      </c>
      <c r="C145" s="38" t="s">
        <v>133</v>
      </c>
      <c r="D145" s="40">
        <v>45000</v>
      </c>
      <c r="E145" s="40">
        <v>45000</v>
      </c>
      <c r="F145" s="40">
        <v>41574</v>
      </c>
      <c r="G145" s="40">
        <v>41574</v>
      </c>
      <c r="H145" s="87">
        <v>1986000</v>
      </c>
      <c r="I145" s="88" t="s">
        <v>406</v>
      </c>
    </row>
    <row r="146" spans="1:9" ht="15.6" x14ac:dyDescent="0.3">
      <c r="A146" s="21"/>
      <c r="B146" s="21" t="s">
        <v>205</v>
      </c>
      <c r="C146" s="38" t="s">
        <v>206</v>
      </c>
      <c r="D146" s="40">
        <v>35000</v>
      </c>
      <c r="E146" s="40">
        <v>35000</v>
      </c>
      <c r="F146" s="40">
        <v>0</v>
      </c>
      <c r="G146" s="40">
        <v>0</v>
      </c>
      <c r="H146" s="87">
        <v>35000</v>
      </c>
      <c r="I146" s="88"/>
    </row>
    <row r="147" spans="1:9" ht="15.6" x14ac:dyDescent="0.3">
      <c r="A147" s="92"/>
      <c r="B147" s="92" t="s">
        <v>124</v>
      </c>
      <c r="C147" s="47" t="s">
        <v>125</v>
      </c>
      <c r="D147" s="49">
        <v>4370000</v>
      </c>
      <c r="E147" s="49">
        <v>4370000</v>
      </c>
      <c r="F147" s="49">
        <v>2790959.02</v>
      </c>
      <c r="G147" s="49">
        <v>3669936.24</v>
      </c>
      <c r="H147" s="87">
        <v>4681500</v>
      </c>
      <c r="I147" s="88" t="s">
        <v>407</v>
      </c>
    </row>
    <row r="148" spans="1:9" ht="15.6" x14ac:dyDescent="0.3">
      <c r="A148" s="31" t="s">
        <v>211</v>
      </c>
      <c r="B148" s="31" t="s">
        <v>0</v>
      </c>
      <c r="C148" s="32" t="s">
        <v>212</v>
      </c>
      <c r="D148" s="34">
        <v>20000</v>
      </c>
      <c r="E148" s="34">
        <v>20000</v>
      </c>
      <c r="F148" s="34">
        <v>10800</v>
      </c>
      <c r="G148" s="34">
        <v>10800</v>
      </c>
      <c r="H148" s="83">
        <f>SUM(H149:H151)</f>
        <v>23000</v>
      </c>
      <c r="I148" s="84"/>
    </row>
    <row r="149" spans="1:9" ht="15.6" x14ac:dyDescent="0.3">
      <c r="A149" s="21"/>
      <c r="B149" s="21" t="s">
        <v>151</v>
      </c>
      <c r="C149" s="38" t="s">
        <v>152</v>
      </c>
      <c r="D149" s="40">
        <v>5000</v>
      </c>
      <c r="E149" s="40">
        <v>5000</v>
      </c>
      <c r="F149" s="40">
        <v>0</v>
      </c>
      <c r="G149" s="40">
        <v>0</v>
      </c>
      <c r="H149" s="87">
        <v>8000</v>
      </c>
      <c r="I149" s="88" t="s">
        <v>324</v>
      </c>
    </row>
    <row r="150" spans="1:9" ht="30.6" x14ac:dyDescent="0.3">
      <c r="A150" s="21"/>
      <c r="B150" s="21" t="s">
        <v>132</v>
      </c>
      <c r="C150" s="38" t="s">
        <v>133</v>
      </c>
      <c r="D150" s="40">
        <v>5000</v>
      </c>
      <c r="E150" s="40">
        <v>5000</v>
      </c>
      <c r="F150" s="40">
        <v>0</v>
      </c>
      <c r="G150" s="40">
        <v>0</v>
      </c>
      <c r="H150" s="87">
        <v>5000</v>
      </c>
      <c r="I150" s="89" t="s">
        <v>325</v>
      </c>
    </row>
    <row r="151" spans="1:9" ht="60.6" x14ac:dyDescent="0.3">
      <c r="A151" s="92"/>
      <c r="B151" s="92" t="s">
        <v>124</v>
      </c>
      <c r="C151" s="47" t="s">
        <v>125</v>
      </c>
      <c r="D151" s="49">
        <v>10000</v>
      </c>
      <c r="E151" s="49">
        <v>10000</v>
      </c>
      <c r="F151" s="49">
        <v>10800</v>
      </c>
      <c r="G151" s="49">
        <v>10800</v>
      </c>
      <c r="H151" s="87">
        <v>10000</v>
      </c>
      <c r="I151" s="89" t="s">
        <v>326</v>
      </c>
    </row>
    <row r="152" spans="1:9" ht="15.6" x14ac:dyDescent="0.3">
      <c r="A152" s="31" t="s">
        <v>213</v>
      </c>
      <c r="B152" s="31" t="s">
        <v>0</v>
      </c>
      <c r="C152" s="32" t="s">
        <v>214</v>
      </c>
      <c r="D152" s="34">
        <v>1465000</v>
      </c>
      <c r="E152" s="34">
        <v>1065000</v>
      </c>
      <c r="F152" s="34">
        <v>589075.02</v>
      </c>
      <c r="G152" s="34">
        <v>883470.02</v>
      </c>
      <c r="H152" s="83">
        <f>SUM(H153:H158)</f>
        <v>1830000</v>
      </c>
      <c r="I152" s="84"/>
    </row>
    <row r="153" spans="1:9" ht="30.6" x14ac:dyDescent="0.3">
      <c r="A153" s="21"/>
      <c r="B153" s="21" t="s">
        <v>151</v>
      </c>
      <c r="C153" s="38" t="s">
        <v>152</v>
      </c>
      <c r="D153" s="40">
        <v>110000</v>
      </c>
      <c r="E153" s="40">
        <v>110000</v>
      </c>
      <c r="F153" s="40">
        <v>34760</v>
      </c>
      <c r="G153" s="40">
        <v>49060</v>
      </c>
      <c r="H153" s="87">
        <v>110000</v>
      </c>
      <c r="I153" s="89" t="s">
        <v>327</v>
      </c>
    </row>
    <row r="154" spans="1:9" ht="15.6" x14ac:dyDescent="0.3">
      <c r="A154" s="21"/>
      <c r="B154" s="21" t="s">
        <v>161</v>
      </c>
      <c r="C154" s="38" t="s">
        <v>162</v>
      </c>
      <c r="D154" s="40">
        <v>85000</v>
      </c>
      <c r="E154" s="40">
        <v>85000</v>
      </c>
      <c r="F154" s="40">
        <v>71159.520000000004</v>
      </c>
      <c r="G154" s="40">
        <v>71159.520000000004</v>
      </c>
      <c r="H154" s="87">
        <v>90000</v>
      </c>
      <c r="I154" s="88" t="s">
        <v>328</v>
      </c>
    </row>
    <row r="155" spans="1:9" ht="15.6" x14ac:dyDescent="0.3">
      <c r="A155" s="92"/>
      <c r="B155" s="92" t="s">
        <v>132</v>
      </c>
      <c r="C155" s="47" t="s">
        <v>133</v>
      </c>
      <c r="D155" s="49">
        <v>50000</v>
      </c>
      <c r="E155" s="49">
        <v>50000</v>
      </c>
      <c r="F155" s="49">
        <v>35338</v>
      </c>
      <c r="G155" s="49">
        <v>185435</v>
      </c>
      <c r="H155" s="87">
        <v>70000</v>
      </c>
      <c r="I155" s="88" t="s">
        <v>329</v>
      </c>
    </row>
    <row r="156" spans="1:9" ht="90.6" x14ac:dyDescent="0.3">
      <c r="A156" s="21"/>
      <c r="B156" s="21" t="s">
        <v>124</v>
      </c>
      <c r="C156" s="38" t="s">
        <v>125</v>
      </c>
      <c r="D156" s="40">
        <v>580000</v>
      </c>
      <c r="E156" s="40">
        <v>548500</v>
      </c>
      <c r="F156" s="40">
        <v>186841.5</v>
      </c>
      <c r="G156" s="40">
        <v>273379.5</v>
      </c>
      <c r="H156" s="87">
        <v>600000</v>
      </c>
      <c r="I156" s="89" t="s">
        <v>401</v>
      </c>
    </row>
    <row r="157" spans="1:9" ht="45.6" x14ac:dyDescent="0.3">
      <c r="A157" s="21"/>
      <c r="B157" s="21" t="s">
        <v>126</v>
      </c>
      <c r="C157" s="38" t="s">
        <v>127</v>
      </c>
      <c r="D157" s="40">
        <v>160000</v>
      </c>
      <c r="E157" s="40">
        <v>178500</v>
      </c>
      <c r="F157" s="40">
        <v>168532</v>
      </c>
      <c r="G157" s="40">
        <v>180532</v>
      </c>
      <c r="H157" s="87">
        <v>160000</v>
      </c>
      <c r="I157" s="89" t="s">
        <v>330</v>
      </c>
    </row>
    <row r="158" spans="1:9" ht="45.6" x14ac:dyDescent="0.3">
      <c r="A158" s="92"/>
      <c r="B158" s="92" t="s">
        <v>128</v>
      </c>
      <c r="C158" s="47" t="s">
        <v>129</v>
      </c>
      <c r="D158" s="49">
        <v>480000</v>
      </c>
      <c r="E158" s="49">
        <v>93000</v>
      </c>
      <c r="F158" s="49">
        <v>92444</v>
      </c>
      <c r="G158" s="49">
        <v>123904</v>
      </c>
      <c r="H158" s="87">
        <v>800000</v>
      </c>
      <c r="I158" s="89" t="s">
        <v>435</v>
      </c>
    </row>
    <row r="159" spans="1:9" ht="15.6" x14ac:dyDescent="0.3">
      <c r="A159" s="31" t="s">
        <v>215</v>
      </c>
      <c r="B159" s="31" t="s">
        <v>0</v>
      </c>
      <c r="C159" s="32" t="s">
        <v>216</v>
      </c>
      <c r="D159" s="34">
        <v>15000</v>
      </c>
      <c r="E159" s="34">
        <v>15000</v>
      </c>
      <c r="F159" s="34">
        <v>8349</v>
      </c>
      <c r="G159" s="34">
        <v>8349</v>
      </c>
      <c r="H159" s="83">
        <f>SUM(H160)</f>
        <v>15000</v>
      </c>
      <c r="I159" s="84"/>
    </row>
    <row r="160" spans="1:9" ht="15.6" x14ac:dyDescent="0.3">
      <c r="A160" s="92"/>
      <c r="B160" s="92" t="s">
        <v>124</v>
      </c>
      <c r="C160" s="47" t="s">
        <v>125</v>
      </c>
      <c r="D160" s="49">
        <v>15000</v>
      </c>
      <c r="E160" s="49">
        <v>15000</v>
      </c>
      <c r="F160" s="49">
        <v>8349</v>
      </c>
      <c r="G160" s="49">
        <v>8349</v>
      </c>
      <c r="H160" s="87">
        <v>15000</v>
      </c>
      <c r="I160" s="88" t="s">
        <v>331</v>
      </c>
    </row>
    <row r="161" spans="1:9" ht="30" x14ac:dyDescent="0.3">
      <c r="A161" s="31" t="s">
        <v>95</v>
      </c>
      <c r="B161" s="31" t="s">
        <v>0</v>
      </c>
      <c r="C161" s="97" t="s">
        <v>96</v>
      </c>
      <c r="D161" s="34">
        <v>335000</v>
      </c>
      <c r="E161" s="34">
        <v>345400</v>
      </c>
      <c r="F161" s="34">
        <v>109191</v>
      </c>
      <c r="G161" s="34">
        <v>150844</v>
      </c>
      <c r="H161" s="83">
        <f>H162</f>
        <v>435000</v>
      </c>
      <c r="I161" s="84"/>
    </row>
    <row r="162" spans="1:9" ht="45.6" x14ac:dyDescent="0.3">
      <c r="A162" s="21"/>
      <c r="B162" s="21" t="s">
        <v>134</v>
      </c>
      <c r="C162" s="38" t="s">
        <v>135</v>
      </c>
      <c r="D162" s="40">
        <v>335000</v>
      </c>
      <c r="E162" s="40">
        <v>345400</v>
      </c>
      <c r="F162" s="40">
        <v>109191</v>
      </c>
      <c r="G162" s="40">
        <v>150844</v>
      </c>
      <c r="H162" s="87">
        <v>435000</v>
      </c>
      <c r="I162" s="89" t="s">
        <v>402</v>
      </c>
    </row>
    <row r="163" spans="1:9" ht="30.6" x14ac:dyDescent="0.3">
      <c r="A163" s="31" t="s">
        <v>98</v>
      </c>
      <c r="B163" s="31" t="s">
        <v>0</v>
      </c>
      <c r="C163" s="32" t="s">
        <v>99</v>
      </c>
      <c r="D163" s="34">
        <v>1915500</v>
      </c>
      <c r="E163" s="34">
        <v>1979285</v>
      </c>
      <c r="F163" s="34">
        <v>1056432.19</v>
      </c>
      <c r="G163" s="34">
        <v>1306610.02</v>
      </c>
      <c r="H163" s="83">
        <f>SUM(H164:H173)</f>
        <v>2144500</v>
      </c>
      <c r="I163" s="84"/>
    </row>
    <row r="164" spans="1:9" ht="30.6" x14ac:dyDescent="0.3">
      <c r="A164" s="21"/>
      <c r="B164" s="21" t="s">
        <v>149</v>
      </c>
      <c r="C164" s="38" t="s">
        <v>150</v>
      </c>
      <c r="D164" s="40">
        <v>900000</v>
      </c>
      <c r="E164" s="40">
        <v>947672</v>
      </c>
      <c r="F164" s="40">
        <v>544464.5</v>
      </c>
      <c r="G164" s="40">
        <v>660688.5</v>
      </c>
      <c r="H164" s="87">
        <v>1050000</v>
      </c>
      <c r="I164" s="88" t="s">
        <v>342</v>
      </c>
    </row>
    <row r="165" spans="1:9" ht="30.6" x14ac:dyDescent="0.3">
      <c r="A165" s="92"/>
      <c r="B165" s="92" t="s">
        <v>153</v>
      </c>
      <c r="C165" s="47" t="s">
        <v>154</v>
      </c>
      <c r="D165" s="49">
        <v>224000</v>
      </c>
      <c r="E165" s="49">
        <v>235823</v>
      </c>
      <c r="F165" s="49">
        <v>129455.5</v>
      </c>
      <c r="G165" s="49">
        <v>159524</v>
      </c>
      <c r="H165" s="87">
        <v>263000</v>
      </c>
      <c r="I165" s="88"/>
    </row>
    <row r="166" spans="1:9" ht="15.6" x14ac:dyDescent="0.3">
      <c r="A166" s="21"/>
      <c r="B166" s="21" t="s">
        <v>155</v>
      </c>
      <c r="C166" s="38" t="s">
        <v>156</v>
      </c>
      <c r="D166" s="40">
        <v>81000</v>
      </c>
      <c r="E166" s="40">
        <v>85290</v>
      </c>
      <c r="F166" s="40">
        <v>46980</v>
      </c>
      <c r="G166" s="40">
        <v>57893</v>
      </c>
      <c r="H166" s="87">
        <v>95000</v>
      </c>
      <c r="I166" s="88"/>
    </row>
    <row r="167" spans="1:9" ht="15.6" x14ac:dyDescent="0.3">
      <c r="A167" s="21"/>
      <c r="B167" s="21" t="s">
        <v>217</v>
      </c>
      <c r="C167" s="38" t="s">
        <v>218</v>
      </c>
      <c r="D167" s="40">
        <v>7000</v>
      </c>
      <c r="E167" s="40">
        <v>7000</v>
      </c>
      <c r="F167" s="40">
        <v>545</v>
      </c>
      <c r="G167" s="40">
        <v>2785</v>
      </c>
      <c r="H167" s="87">
        <v>8000</v>
      </c>
      <c r="I167" s="88"/>
    </row>
    <row r="168" spans="1:9" ht="15.6" x14ac:dyDescent="0.3">
      <c r="A168" s="21"/>
      <c r="B168" s="21" t="s">
        <v>161</v>
      </c>
      <c r="C168" s="38" t="s">
        <v>162</v>
      </c>
      <c r="D168" s="40">
        <v>10000</v>
      </c>
      <c r="E168" s="40">
        <v>10000</v>
      </c>
      <c r="F168" s="40">
        <v>0</v>
      </c>
      <c r="G168" s="40">
        <v>5038</v>
      </c>
      <c r="H168" s="87">
        <v>20000</v>
      </c>
      <c r="I168" s="88" t="s">
        <v>343</v>
      </c>
    </row>
    <row r="169" spans="1:9" ht="15.6" x14ac:dyDescent="0.3">
      <c r="A169" s="92"/>
      <c r="B169" s="92" t="s">
        <v>132</v>
      </c>
      <c r="C169" s="47" t="s">
        <v>133</v>
      </c>
      <c r="D169" s="49">
        <v>10000</v>
      </c>
      <c r="E169" s="49">
        <v>10000</v>
      </c>
      <c r="F169" s="49">
        <v>4007</v>
      </c>
      <c r="G169" s="49">
        <v>10145</v>
      </c>
      <c r="H169" s="87">
        <v>10000</v>
      </c>
      <c r="I169" s="88"/>
    </row>
    <row r="170" spans="1:9" ht="15.6" x14ac:dyDescent="0.3">
      <c r="A170" s="21"/>
      <c r="B170" s="21" t="s">
        <v>219</v>
      </c>
      <c r="C170" s="38" t="s">
        <v>220</v>
      </c>
      <c r="D170" s="40">
        <v>30000</v>
      </c>
      <c r="E170" s="40">
        <v>30000</v>
      </c>
      <c r="F170" s="40">
        <v>12690.44</v>
      </c>
      <c r="G170" s="40">
        <v>14917.77</v>
      </c>
      <c r="H170" s="87">
        <v>25000</v>
      </c>
      <c r="I170" s="88"/>
    </row>
    <row r="171" spans="1:9" ht="15.6" x14ac:dyDescent="0.3">
      <c r="A171" s="21"/>
      <c r="B171" s="21" t="s">
        <v>169</v>
      </c>
      <c r="C171" s="38" t="s">
        <v>170</v>
      </c>
      <c r="D171" s="40">
        <v>6000</v>
      </c>
      <c r="E171" s="40">
        <v>6000</v>
      </c>
      <c r="F171" s="40">
        <v>0</v>
      </c>
      <c r="G171" s="40">
        <v>0</v>
      </c>
      <c r="H171" s="87">
        <v>6000</v>
      </c>
      <c r="I171" s="88"/>
    </row>
    <row r="172" spans="1:9" ht="30.6" x14ac:dyDescent="0.3">
      <c r="A172" s="21"/>
      <c r="B172" s="21" t="s">
        <v>124</v>
      </c>
      <c r="C172" s="38" t="s">
        <v>125</v>
      </c>
      <c r="D172" s="40">
        <v>647000</v>
      </c>
      <c r="E172" s="40">
        <v>647000</v>
      </c>
      <c r="F172" s="40">
        <v>318289.75</v>
      </c>
      <c r="G172" s="40">
        <v>395618.75</v>
      </c>
      <c r="H172" s="87">
        <v>667000</v>
      </c>
      <c r="I172" s="89" t="s">
        <v>344</v>
      </c>
    </row>
    <row r="173" spans="1:9" ht="15.6" x14ac:dyDescent="0.3">
      <c r="A173" s="92"/>
      <c r="B173" s="92" t="s">
        <v>171</v>
      </c>
      <c r="C173" s="47" t="s">
        <v>172</v>
      </c>
      <c r="D173" s="49">
        <v>500</v>
      </c>
      <c r="E173" s="49">
        <v>500</v>
      </c>
      <c r="F173" s="49">
        <v>0</v>
      </c>
      <c r="G173" s="40">
        <v>0</v>
      </c>
      <c r="H173" s="87">
        <v>500</v>
      </c>
      <c r="I173" s="88"/>
    </row>
    <row r="174" spans="1:9" ht="15.6" x14ac:dyDescent="0.3">
      <c r="A174" s="31" t="s">
        <v>100</v>
      </c>
      <c r="B174" s="31" t="s">
        <v>0</v>
      </c>
      <c r="C174" s="32" t="s">
        <v>101</v>
      </c>
      <c r="D174" s="34">
        <v>10000</v>
      </c>
      <c r="E174" s="34">
        <v>877000</v>
      </c>
      <c r="F174" s="34">
        <v>830951</v>
      </c>
      <c r="G174" s="34">
        <v>830951</v>
      </c>
      <c r="H174" s="83">
        <f>H179</f>
        <v>100000</v>
      </c>
      <c r="I174" s="84"/>
    </row>
    <row r="175" spans="1:9" ht="15.6" x14ac:dyDescent="0.3">
      <c r="A175" s="21"/>
      <c r="B175" s="21" t="s">
        <v>161</v>
      </c>
      <c r="C175" s="38" t="s">
        <v>162</v>
      </c>
      <c r="D175" s="40">
        <v>0</v>
      </c>
      <c r="E175" s="40">
        <v>47262</v>
      </c>
      <c r="F175" s="40">
        <v>47262</v>
      </c>
      <c r="G175" s="40">
        <v>47262</v>
      </c>
      <c r="H175" s="87" t="s">
        <v>282</v>
      </c>
      <c r="I175" s="88"/>
    </row>
    <row r="176" spans="1:9" ht="15.6" x14ac:dyDescent="0.3">
      <c r="A176" s="92"/>
      <c r="B176" s="92" t="s">
        <v>132</v>
      </c>
      <c r="C176" s="47" t="s">
        <v>133</v>
      </c>
      <c r="D176" s="49">
        <v>0</v>
      </c>
      <c r="E176" s="49">
        <v>603670.5</v>
      </c>
      <c r="F176" s="49">
        <v>603670.5</v>
      </c>
      <c r="G176" s="49">
        <v>603670.5</v>
      </c>
      <c r="H176" s="87" t="s">
        <v>282</v>
      </c>
      <c r="I176" s="88"/>
    </row>
    <row r="177" spans="1:9" ht="15.6" x14ac:dyDescent="0.3">
      <c r="A177" s="21"/>
      <c r="B177" s="21" t="s">
        <v>124</v>
      </c>
      <c r="C177" s="38" t="s">
        <v>125</v>
      </c>
      <c r="D177" s="40">
        <v>0</v>
      </c>
      <c r="E177" s="40">
        <v>145018.5</v>
      </c>
      <c r="F177" s="40">
        <v>145018.5</v>
      </c>
      <c r="G177" s="40">
        <v>145018.5</v>
      </c>
      <c r="H177" s="87" t="s">
        <v>282</v>
      </c>
      <c r="I177" s="88"/>
    </row>
    <row r="178" spans="1:9" ht="15.6" x14ac:dyDescent="0.3">
      <c r="A178" s="21"/>
      <c r="B178" s="21" t="s">
        <v>187</v>
      </c>
      <c r="C178" s="38" t="s">
        <v>188</v>
      </c>
      <c r="D178" s="40">
        <v>0</v>
      </c>
      <c r="E178" s="40">
        <v>35000</v>
      </c>
      <c r="F178" s="40">
        <v>35000</v>
      </c>
      <c r="G178" s="40">
        <v>35000</v>
      </c>
      <c r="H178" s="87" t="s">
        <v>282</v>
      </c>
      <c r="I178" s="88"/>
    </row>
    <row r="179" spans="1:9" ht="15.6" x14ac:dyDescent="0.3">
      <c r="A179" s="21"/>
      <c r="B179" s="21" t="s">
        <v>221</v>
      </c>
      <c r="C179" s="38" t="s">
        <v>222</v>
      </c>
      <c r="D179" s="40">
        <v>10000</v>
      </c>
      <c r="E179" s="40">
        <v>46049</v>
      </c>
      <c r="F179" s="40">
        <v>0</v>
      </c>
      <c r="G179" s="40">
        <v>0</v>
      </c>
      <c r="H179" s="87">
        <v>100000</v>
      </c>
      <c r="I179" s="88" t="s">
        <v>345</v>
      </c>
    </row>
    <row r="180" spans="1:9" ht="15.6" x14ac:dyDescent="0.3">
      <c r="A180" s="31" t="s">
        <v>102</v>
      </c>
      <c r="B180" s="31" t="s">
        <v>0</v>
      </c>
      <c r="C180" s="32" t="s">
        <v>103</v>
      </c>
      <c r="D180" s="34">
        <v>7580000</v>
      </c>
      <c r="E180" s="34">
        <v>7635750</v>
      </c>
      <c r="F180" s="34">
        <v>5699794.0899999999</v>
      </c>
      <c r="G180" s="34">
        <v>7145582.29</v>
      </c>
      <c r="H180" s="83">
        <f>SUM(H181:H200)</f>
        <v>7903000</v>
      </c>
      <c r="I180" s="84"/>
    </row>
    <row r="181" spans="1:9" ht="30.6" x14ac:dyDescent="0.3">
      <c r="A181" s="21"/>
      <c r="B181" s="21" t="s">
        <v>149</v>
      </c>
      <c r="C181" s="38" t="s">
        <v>150</v>
      </c>
      <c r="D181" s="40">
        <v>5080000</v>
      </c>
      <c r="E181" s="40">
        <v>5080000</v>
      </c>
      <c r="F181" s="40">
        <v>3851304</v>
      </c>
      <c r="G181" s="40">
        <v>4842406</v>
      </c>
      <c r="H181" s="87">
        <v>5200000</v>
      </c>
      <c r="I181" s="88"/>
    </row>
    <row r="182" spans="1:9" ht="15.6" x14ac:dyDescent="0.3">
      <c r="A182" s="92"/>
      <c r="B182" s="92" t="s">
        <v>151</v>
      </c>
      <c r="C182" s="47" t="s">
        <v>152</v>
      </c>
      <c r="D182" s="49">
        <v>60000</v>
      </c>
      <c r="E182" s="49">
        <v>60000</v>
      </c>
      <c r="F182" s="49">
        <v>34320</v>
      </c>
      <c r="G182" s="49">
        <v>43680</v>
      </c>
      <c r="H182" s="87">
        <v>55000</v>
      </c>
      <c r="I182" s="88" t="s">
        <v>316</v>
      </c>
    </row>
    <row r="183" spans="1:9" ht="30.6" x14ac:dyDescent="0.3">
      <c r="A183" s="21"/>
      <c r="B183" s="21" t="s">
        <v>153</v>
      </c>
      <c r="C183" s="38" t="s">
        <v>154</v>
      </c>
      <c r="D183" s="40">
        <v>1260000</v>
      </c>
      <c r="E183" s="40">
        <v>1260000</v>
      </c>
      <c r="F183" s="40">
        <v>947282</v>
      </c>
      <c r="G183" s="40">
        <v>1191741</v>
      </c>
      <c r="H183" s="87">
        <v>1300000</v>
      </c>
      <c r="I183" s="88"/>
    </row>
    <row r="184" spans="1:9" ht="15.6" x14ac:dyDescent="0.3">
      <c r="A184" s="21"/>
      <c r="B184" s="21" t="s">
        <v>155</v>
      </c>
      <c r="C184" s="38" t="s">
        <v>156</v>
      </c>
      <c r="D184" s="40">
        <v>460000</v>
      </c>
      <c r="E184" s="40">
        <v>460000</v>
      </c>
      <c r="F184" s="40">
        <v>343773</v>
      </c>
      <c r="G184" s="40">
        <v>432489</v>
      </c>
      <c r="H184" s="87">
        <v>468000</v>
      </c>
      <c r="I184" s="88"/>
    </row>
    <row r="185" spans="1:9" ht="15.6" x14ac:dyDescent="0.3">
      <c r="A185" s="21"/>
      <c r="B185" s="21" t="s">
        <v>217</v>
      </c>
      <c r="C185" s="38" t="s">
        <v>218</v>
      </c>
      <c r="D185" s="40">
        <v>40000</v>
      </c>
      <c r="E185" s="40">
        <v>40000</v>
      </c>
      <c r="F185" s="40">
        <v>41975</v>
      </c>
      <c r="G185" s="40">
        <v>41975</v>
      </c>
      <c r="H185" s="87">
        <v>80000</v>
      </c>
      <c r="I185" s="88" t="s">
        <v>318</v>
      </c>
    </row>
    <row r="186" spans="1:9" ht="15.6" x14ac:dyDescent="0.3">
      <c r="A186" s="92"/>
      <c r="B186" s="92" t="s">
        <v>157</v>
      </c>
      <c r="C186" s="47" t="s">
        <v>158</v>
      </c>
      <c r="D186" s="49">
        <v>1000</v>
      </c>
      <c r="E186" s="49">
        <v>1000</v>
      </c>
      <c r="F186" s="49">
        <v>0</v>
      </c>
      <c r="G186" s="49">
        <v>0</v>
      </c>
      <c r="H186" s="87">
        <v>1000</v>
      </c>
      <c r="I186" s="88"/>
    </row>
    <row r="187" spans="1:9" ht="15.6" x14ac:dyDescent="0.3">
      <c r="A187" s="21"/>
      <c r="B187" s="21" t="s">
        <v>159</v>
      </c>
      <c r="C187" s="38" t="s">
        <v>160</v>
      </c>
      <c r="D187" s="40">
        <v>1000</v>
      </c>
      <c r="E187" s="40">
        <v>1000</v>
      </c>
      <c r="F187" s="40">
        <v>0</v>
      </c>
      <c r="G187" s="40">
        <v>0</v>
      </c>
      <c r="H187" s="87">
        <v>1000</v>
      </c>
      <c r="I187" s="88"/>
    </row>
    <row r="188" spans="1:9" ht="15.6" x14ac:dyDescent="0.3">
      <c r="A188" s="21"/>
      <c r="B188" s="21" t="s">
        <v>161</v>
      </c>
      <c r="C188" s="38" t="s">
        <v>162</v>
      </c>
      <c r="D188" s="40">
        <v>30000</v>
      </c>
      <c r="E188" s="40">
        <v>85750</v>
      </c>
      <c r="F188" s="40">
        <v>67077.5</v>
      </c>
      <c r="G188" s="40">
        <v>76151.5</v>
      </c>
      <c r="H188" s="87">
        <v>60000</v>
      </c>
      <c r="I188" s="88"/>
    </row>
    <row r="189" spans="1:9" ht="15.6" x14ac:dyDescent="0.3">
      <c r="A189" s="21"/>
      <c r="B189" s="21" t="s">
        <v>132</v>
      </c>
      <c r="C189" s="38" t="s">
        <v>133</v>
      </c>
      <c r="D189" s="40">
        <v>35000</v>
      </c>
      <c r="E189" s="40">
        <v>35000</v>
      </c>
      <c r="F189" s="40">
        <v>18692.68</v>
      </c>
      <c r="G189" s="40">
        <v>25789.279999999999</v>
      </c>
      <c r="H189" s="87">
        <v>35000</v>
      </c>
      <c r="I189" s="88"/>
    </row>
    <row r="190" spans="1:9" ht="15.6" x14ac:dyDescent="0.3">
      <c r="A190" s="92"/>
      <c r="B190" s="92" t="s">
        <v>163</v>
      </c>
      <c r="C190" s="47" t="s">
        <v>164</v>
      </c>
      <c r="D190" s="49">
        <v>6000</v>
      </c>
      <c r="E190" s="49">
        <v>6000</v>
      </c>
      <c r="F190" s="49">
        <v>2550</v>
      </c>
      <c r="G190" s="49">
        <v>3400</v>
      </c>
      <c r="H190" s="87">
        <v>6000</v>
      </c>
      <c r="I190" s="88"/>
    </row>
    <row r="191" spans="1:9" ht="15.6" x14ac:dyDescent="0.3">
      <c r="A191" s="21"/>
      <c r="B191" s="21" t="s">
        <v>165</v>
      </c>
      <c r="C191" s="38" t="s">
        <v>166</v>
      </c>
      <c r="D191" s="40">
        <v>55000</v>
      </c>
      <c r="E191" s="40">
        <v>55000</v>
      </c>
      <c r="F191" s="40">
        <v>32760</v>
      </c>
      <c r="G191" s="40">
        <v>39222.199999999997</v>
      </c>
      <c r="H191" s="87">
        <v>55000</v>
      </c>
      <c r="I191" s="88"/>
    </row>
    <row r="192" spans="1:9" ht="15.6" x14ac:dyDescent="0.3">
      <c r="A192" s="21"/>
      <c r="B192" s="21" t="s">
        <v>122</v>
      </c>
      <c r="C192" s="38" t="s">
        <v>123</v>
      </c>
      <c r="D192" s="40">
        <v>40000</v>
      </c>
      <c r="E192" s="40">
        <v>40000</v>
      </c>
      <c r="F192" s="40">
        <v>24295.94</v>
      </c>
      <c r="G192" s="40">
        <v>29915.94</v>
      </c>
      <c r="H192" s="87">
        <v>40000</v>
      </c>
      <c r="I192" s="88"/>
    </row>
    <row r="193" spans="1:9" ht="15.6" x14ac:dyDescent="0.3">
      <c r="A193" s="21"/>
      <c r="B193" s="21" t="s">
        <v>219</v>
      </c>
      <c r="C193" s="38" t="s">
        <v>220</v>
      </c>
      <c r="D193" s="40">
        <v>90000</v>
      </c>
      <c r="E193" s="40">
        <v>90000</v>
      </c>
      <c r="F193" s="40">
        <v>60459.33</v>
      </c>
      <c r="G193" s="40">
        <v>73897.83</v>
      </c>
      <c r="H193" s="87">
        <v>90000</v>
      </c>
      <c r="I193" s="88"/>
    </row>
    <row r="194" spans="1:9" ht="15.6" x14ac:dyDescent="0.3">
      <c r="A194" s="92"/>
      <c r="B194" s="92" t="s">
        <v>223</v>
      </c>
      <c r="C194" s="47" t="s">
        <v>224</v>
      </c>
      <c r="D194" s="49">
        <v>15000</v>
      </c>
      <c r="E194" s="49">
        <v>15000</v>
      </c>
      <c r="F194" s="49">
        <v>9953.5499999999993</v>
      </c>
      <c r="G194" s="49">
        <v>11151.45</v>
      </c>
      <c r="H194" s="87">
        <v>15000</v>
      </c>
      <c r="I194" s="88"/>
    </row>
    <row r="195" spans="1:9" ht="30.6" x14ac:dyDescent="0.3">
      <c r="A195" s="21"/>
      <c r="B195" s="21" t="s">
        <v>169</v>
      </c>
      <c r="C195" s="38" t="s">
        <v>170</v>
      </c>
      <c r="D195" s="40">
        <v>25000</v>
      </c>
      <c r="E195" s="40">
        <v>25000</v>
      </c>
      <c r="F195" s="40">
        <v>15385</v>
      </c>
      <c r="G195" s="40">
        <v>15385</v>
      </c>
      <c r="H195" s="87">
        <v>25000</v>
      </c>
      <c r="I195" s="89" t="s">
        <v>319</v>
      </c>
    </row>
    <row r="196" spans="1:9" ht="15.6" x14ac:dyDescent="0.3">
      <c r="A196" s="21"/>
      <c r="B196" s="21" t="s">
        <v>124</v>
      </c>
      <c r="C196" s="38" t="s">
        <v>125</v>
      </c>
      <c r="D196" s="40">
        <v>290000</v>
      </c>
      <c r="E196" s="40">
        <v>290000</v>
      </c>
      <c r="F196" s="40">
        <v>210419.47</v>
      </c>
      <c r="G196" s="40">
        <v>278201.46999999997</v>
      </c>
      <c r="H196" s="87">
        <v>290000</v>
      </c>
      <c r="I196" s="88"/>
    </row>
    <row r="197" spans="1:9" ht="15.6" x14ac:dyDescent="0.3">
      <c r="A197" s="21"/>
      <c r="B197" s="21" t="s">
        <v>126</v>
      </c>
      <c r="C197" s="38" t="s">
        <v>127</v>
      </c>
      <c r="D197" s="40">
        <v>80000</v>
      </c>
      <c r="E197" s="40">
        <v>80000</v>
      </c>
      <c r="F197" s="40">
        <v>33275.620000000003</v>
      </c>
      <c r="G197" s="40">
        <v>33905.620000000003</v>
      </c>
      <c r="H197" s="87">
        <v>50000</v>
      </c>
      <c r="I197" s="88"/>
    </row>
    <row r="198" spans="1:9" ht="15.6" x14ac:dyDescent="0.3">
      <c r="A198" s="92"/>
      <c r="B198" s="92" t="s">
        <v>171</v>
      </c>
      <c r="C198" s="47" t="s">
        <v>172</v>
      </c>
      <c r="D198" s="49">
        <v>7000</v>
      </c>
      <c r="E198" s="49">
        <v>7000</v>
      </c>
      <c r="F198" s="49">
        <v>3671</v>
      </c>
      <c r="G198" s="49">
        <v>3671</v>
      </c>
      <c r="H198" s="87">
        <v>7000</v>
      </c>
      <c r="I198" s="88"/>
    </row>
    <row r="199" spans="1:9" ht="15.6" x14ac:dyDescent="0.3">
      <c r="A199" s="92"/>
      <c r="B199" s="46">
        <v>5178</v>
      </c>
      <c r="C199" s="47" t="s">
        <v>317</v>
      </c>
      <c r="D199" s="49"/>
      <c r="E199" s="49"/>
      <c r="F199" s="49"/>
      <c r="G199" s="20"/>
      <c r="H199" s="87">
        <v>120000</v>
      </c>
      <c r="I199" s="88"/>
    </row>
    <row r="200" spans="1:9" ht="15.6" x14ac:dyDescent="0.3">
      <c r="A200" s="21"/>
      <c r="B200" s="21" t="s">
        <v>225</v>
      </c>
      <c r="C200" s="38" t="s">
        <v>226</v>
      </c>
      <c r="D200" s="40">
        <v>5000</v>
      </c>
      <c r="E200" s="40">
        <v>5000</v>
      </c>
      <c r="F200" s="40">
        <v>2600</v>
      </c>
      <c r="G200" s="40">
        <v>2600</v>
      </c>
      <c r="H200" s="87">
        <v>5000</v>
      </c>
      <c r="I200" s="88"/>
    </row>
    <row r="201" spans="1:9" ht="15.6" x14ac:dyDescent="0.3">
      <c r="A201" s="31" t="s">
        <v>106</v>
      </c>
      <c r="B201" s="31" t="s">
        <v>0</v>
      </c>
      <c r="C201" s="32" t="s">
        <v>107</v>
      </c>
      <c r="D201" s="34">
        <v>8410000</v>
      </c>
      <c r="E201" s="34">
        <v>8606601</v>
      </c>
      <c r="F201" s="34">
        <v>8284680.25</v>
      </c>
      <c r="G201" s="34">
        <v>8348828.6699999999</v>
      </c>
      <c r="H201" s="83">
        <f>SUM(H202:H210)</f>
        <v>855000</v>
      </c>
      <c r="I201" s="84"/>
    </row>
    <row r="202" spans="1:9" ht="15.6" x14ac:dyDescent="0.3">
      <c r="A202" s="21"/>
      <c r="B202" s="21" t="s">
        <v>217</v>
      </c>
      <c r="C202" s="38" t="s">
        <v>218</v>
      </c>
      <c r="D202" s="40">
        <v>30000</v>
      </c>
      <c r="E202" s="40">
        <v>30000</v>
      </c>
      <c r="F202" s="40">
        <v>0</v>
      </c>
      <c r="G202" s="40">
        <v>0</v>
      </c>
      <c r="H202" s="87">
        <v>90000</v>
      </c>
      <c r="I202" s="88"/>
    </row>
    <row r="203" spans="1:9" ht="15.6" x14ac:dyDescent="0.3">
      <c r="A203" s="21"/>
      <c r="B203" s="21" t="s">
        <v>161</v>
      </c>
      <c r="C203" s="38" t="s">
        <v>162</v>
      </c>
      <c r="D203" s="40">
        <v>100000</v>
      </c>
      <c r="E203" s="40">
        <v>128000</v>
      </c>
      <c r="F203" s="40">
        <v>72051.679999999993</v>
      </c>
      <c r="G203" s="40">
        <v>76181.41</v>
      </c>
      <c r="H203" s="87">
        <v>110000</v>
      </c>
      <c r="I203" s="88"/>
    </row>
    <row r="204" spans="1:9" ht="15.6" x14ac:dyDescent="0.3">
      <c r="A204" s="21"/>
      <c r="B204" s="21" t="s">
        <v>132</v>
      </c>
      <c r="C204" s="38" t="s">
        <v>133</v>
      </c>
      <c r="D204" s="40">
        <v>25000</v>
      </c>
      <c r="E204" s="40">
        <v>149601</v>
      </c>
      <c r="F204" s="40">
        <v>57450</v>
      </c>
      <c r="G204" s="40">
        <v>80833.45</v>
      </c>
      <c r="H204" s="87">
        <v>135000</v>
      </c>
      <c r="I204" s="88"/>
    </row>
    <row r="205" spans="1:9" ht="15.6" x14ac:dyDescent="0.3">
      <c r="A205" s="92"/>
      <c r="B205" s="92" t="s">
        <v>219</v>
      </c>
      <c r="C205" s="47" t="s">
        <v>220</v>
      </c>
      <c r="D205" s="49">
        <v>90000</v>
      </c>
      <c r="E205" s="49">
        <v>90000</v>
      </c>
      <c r="F205" s="49">
        <v>48100.47</v>
      </c>
      <c r="G205" s="49">
        <v>57804.97</v>
      </c>
      <c r="H205" s="87">
        <v>80000</v>
      </c>
      <c r="I205" s="88"/>
    </row>
    <row r="206" spans="1:9" ht="15.6" x14ac:dyDescent="0.3">
      <c r="A206" s="21"/>
      <c r="B206" s="21" t="s">
        <v>169</v>
      </c>
      <c r="C206" s="38" t="s">
        <v>170</v>
      </c>
      <c r="D206" s="40">
        <v>35000</v>
      </c>
      <c r="E206" s="40">
        <v>35000</v>
      </c>
      <c r="F206" s="40">
        <v>0</v>
      </c>
      <c r="G206" s="40">
        <v>19110.740000000002</v>
      </c>
      <c r="H206" s="87">
        <v>30000</v>
      </c>
      <c r="I206" s="88"/>
    </row>
    <row r="207" spans="1:9" ht="15.6" x14ac:dyDescent="0.3">
      <c r="A207" s="21"/>
      <c r="B207" s="21" t="s">
        <v>124</v>
      </c>
      <c r="C207" s="38" t="s">
        <v>125</v>
      </c>
      <c r="D207" s="40">
        <v>35000</v>
      </c>
      <c r="E207" s="40">
        <v>35000</v>
      </c>
      <c r="F207" s="40">
        <v>14154</v>
      </c>
      <c r="G207" s="40">
        <v>21974</v>
      </c>
      <c r="H207" s="87">
        <v>30000</v>
      </c>
      <c r="I207" s="88"/>
    </row>
    <row r="208" spans="1:9" ht="15.6" x14ac:dyDescent="0.3">
      <c r="A208" s="21"/>
      <c r="B208" s="21" t="s">
        <v>126</v>
      </c>
      <c r="C208" s="38" t="s">
        <v>127</v>
      </c>
      <c r="D208" s="40">
        <v>90000</v>
      </c>
      <c r="E208" s="40">
        <v>90000</v>
      </c>
      <c r="F208" s="40">
        <v>44471.6</v>
      </c>
      <c r="G208" s="40">
        <v>44471.6</v>
      </c>
      <c r="H208" s="87">
        <v>80000</v>
      </c>
      <c r="I208" s="88"/>
    </row>
    <row r="209" spans="1:9" ht="15.6" x14ac:dyDescent="0.3">
      <c r="A209" s="92"/>
      <c r="B209" s="92" t="s">
        <v>143</v>
      </c>
      <c r="C209" s="47" t="s">
        <v>144</v>
      </c>
      <c r="D209" s="49">
        <v>8005000</v>
      </c>
      <c r="E209" s="49">
        <v>8049000</v>
      </c>
      <c r="F209" s="49">
        <v>8048452.5</v>
      </c>
      <c r="G209" s="49">
        <v>8048452.5</v>
      </c>
      <c r="H209" s="87"/>
      <c r="I209" s="88"/>
    </row>
    <row r="210" spans="1:9" ht="15.6" x14ac:dyDescent="0.3">
      <c r="A210" s="92"/>
      <c r="B210" s="46">
        <v>6322</v>
      </c>
      <c r="C210" s="47" t="s">
        <v>192</v>
      </c>
      <c r="D210" s="49"/>
      <c r="E210" s="49"/>
      <c r="F210" s="49"/>
      <c r="G210" s="49"/>
      <c r="H210" s="87">
        <v>300000</v>
      </c>
      <c r="I210" s="88" t="s">
        <v>371</v>
      </c>
    </row>
    <row r="211" spans="1:9" ht="15.6" x14ac:dyDescent="0.3">
      <c r="A211" s="31" t="s">
        <v>227</v>
      </c>
      <c r="B211" s="31" t="s">
        <v>0</v>
      </c>
      <c r="C211" s="32" t="s">
        <v>228</v>
      </c>
      <c r="D211" s="34">
        <v>3910000</v>
      </c>
      <c r="E211" s="34">
        <v>3910000</v>
      </c>
      <c r="F211" s="34">
        <v>2564726.2999999998</v>
      </c>
      <c r="G211" s="34">
        <v>3169305.02</v>
      </c>
      <c r="H211" s="83">
        <f>SUM(H212:H219)</f>
        <v>3450000</v>
      </c>
      <c r="I211" s="84"/>
    </row>
    <row r="212" spans="1:9" ht="15.6" x14ac:dyDescent="0.3">
      <c r="A212" s="21"/>
      <c r="B212" s="21" t="s">
        <v>151</v>
      </c>
      <c r="C212" s="38" t="s">
        <v>152</v>
      </c>
      <c r="D212" s="40">
        <v>355000</v>
      </c>
      <c r="E212" s="40">
        <v>355000</v>
      </c>
      <c r="F212" s="40">
        <v>259062</v>
      </c>
      <c r="G212" s="40">
        <v>341000</v>
      </c>
      <c r="H212" s="87">
        <v>355000</v>
      </c>
      <c r="I212" s="88"/>
    </row>
    <row r="213" spans="1:9" ht="15.6" x14ac:dyDescent="0.3">
      <c r="A213" s="21"/>
      <c r="B213" s="21" t="s">
        <v>229</v>
      </c>
      <c r="C213" s="38" t="s">
        <v>230</v>
      </c>
      <c r="D213" s="40">
        <v>3000000</v>
      </c>
      <c r="E213" s="40">
        <v>3000000</v>
      </c>
      <c r="F213" s="40">
        <v>1965024</v>
      </c>
      <c r="G213" s="40">
        <v>2402148</v>
      </c>
      <c r="H213" s="87">
        <v>2750000</v>
      </c>
      <c r="I213" s="88"/>
    </row>
    <row r="214" spans="1:9" ht="30.6" x14ac:dyDescent="0.3">
      <c r="A214" s="21"/>
      <c r="B214" s="21" t="s">
        <v>153</v>
      </c>
      <c r="C214" s="38" t="s">
        <v>154</v>
      </c>
      <c r="D214" s="40">
        <v>215000</v>
      </c>
      <c r="E214" s="40">
        <v>215000</v>
      </c>
      <c r="F214" s="40">
        <v>145106</v>
      </c>
      <c r="G214" s="40">
        <v>181160</v>
      </c>
      <c r="H214" s="87"/>
      <c r="I214" s="88"/>
    </row>
    <row r="215" spans="1:9" ht="15.6" x14ac:dyDescent="0.3">
      <c r="A215" s="92"/>
      <c r="B215" s="92" t="s">
        <v>155</v>
      </c>
      <c r="C215" s="47" t="s">
        <v>156</v>
      </c>
      <c r="D215" s="49">
        <v>265000</v>
      </c>
      <c r="E215" s="49">
        <v>265000</v>
      </c>
      <c r="F215" s="49">
        <v>176849</v>
      </c>
      <c r="G215" s="49">
        <v>220841</v>
      </c>
      <c r="H215" s="87">
        <v>290000</v>
      </c>
      <c r="I215" s="88"/>
    </row>
    <row r="216" spans="1:9" ht="15.6" x14ac:dyDescent="0.3">
      <c r="A216" s="21"/>
      <c r="B216" s="21" t="s">
        <v>219</v>
      </c>
      <c r="C216" s="38" t="s">
        <v>220</v>
      </c>
      <c r="D216" s="40">
        <v>15000</v>
      </c>
      <c r="E216" s="40">
        <v>15000</v>
      </c>
      <c r="F216" s="40">
        <v>11393.3</v>
      </c>
      <c r="G216" s="40">
        <v>15499.02</v>
      </c>
      <c r="H216" s="87">
        <v>15000</v>
      </c>
      <c r="I216" s="88"/>
    </row>
    <row r="217" spans="1:9" ht="15.6" x14ac:dyDescent="0.3">
      <c r="A217" s="21"/>
      <c r="B217" s="21" t="s">
        <v>169</v>
      </c>
      <c r="C217" s="38" t="s">
        <v>170</v>
      </c>
      <c r="D217" s="40">
        <v>35000</v>
      </c>
      <c r="E217" s="40">
        <v>35000</v>
      </c>
      <c r="F217" s="40">
        <v>0</v>
      </c>
      <c r="G217" s="40">
        <v>0</v>
      </c>
      <c r="H217" s="87">
        <v>20000</v>
      </c>
      <c r="I217" s="88"/>
    </row>
    <row r="218" spans="1:9" ht="15.6" x14ac:dyDescent="0.3">
      <c r="A218" s="21"/>
      <c r="B218" s="21" t="s">
        <v>171</v>
      </c>
      <c r="C218" s="38" t="s">
        <v>172</v>
      </c>
      <c r="D218" s="40">
        <v>5000</v>
      </c>
      <c r="E218" s="40">
        <v>5000</v>
      </c>
      <c r="F218" s="40">
        <v>0</v>
      </c>
      <c r="G218" s="40">
        <v>0</v>
      </c>
      <c r="H218" s="87">
        <v>5000</v>
      </c>
      <c r="I218" s="88"/>
    </row>
    <row r="219" spans="1:9" ht="15.6" x14ac:dyDescent="0.3">
      <c r="A219" s="21"/>
      <c r="B219" s="21" t="s">
        <v>173</v>
      </c>
      <c r="C219" s="38" t="s">
        <v>174</v>
      </c>
      <c r="D219" s="40">
        <v>20000</v>
      </c>
      <c r="E219" s="40">
        <v>20000</v>
      </c>
      <c r="F219" s="40">
        <v>7292</v>
      </c>
      <c r="G219" s="40">
        <v>8657</v>
      </c>
      <c r="H219" s="87">
        <v>15000</v>
      </c>
      <c r="I219" s="88"/>
    </row>
    <row r="220" spans="1:9" ht="15.6" x14ac:dyDescent="0.3">
      <c r="A220" s="31" t="s">
        <v>231</v>
      </c>
      <c r="B220" s="31" t="s">
        <v>0</v>
      </c>
      <c r="C220" s="32" t="s">
        <v>232</v>
      </c>
      <c r="D220" s="34">
        <v>0</v>
      </c>
      <c r="E220" s="34">
        <v>348000</v>
      </c>
      <c r="F220" s="34">
        <v>33449.519999999997</v>
      </c>
      <c r="G220" s="34">
        <v>387586.28</v>
      </c>
      <c r="H220" s="83"/>
      <c r="I220" s="84"/>
    </row>
    <row r="221" spans="1:9" ht="15.6" x14ac:dyDescent="0.3">
      <c r="A221" s="21"/>
      <c r="B221" s="21" t="s">
        <v>151</v>
      </c>
      <c r="C221" s="38" t="s">
        <v>152</v>
      </c>
      <c r="D221" s="40">
        <v>0</v>
      </c>
      <c r="E221" s="40">
        <v>0</v>
      </c>
      <c r="F221" s="20"/>
      <c r="G221" s="40">
        <v>165030</v>
      </c>
      <c r="H221" s="87" t="s">
        <v>282</v>
      </c>
      <c r="I221" s="88"/>
    </row>
    <row r="222" spans="1:9" ht="15.6" x14ac:dyDescent="0.3">
      <c r="A222" s="21"/>
      <c r="B222" s="21" t="s">
        <v>217</v>
      </c>
      <c r="C222" s="38" t="s">
        <v>218</v>
      </c>
      <c r="D222" s="40">
        <v>0</v>
      </c>
      <c r="E222" s="40">
        <v>0</v>
      </c>
      <c r="F222" s="40">
        <v>18418.32</v>
      </c>
      <c r="G222" s="40">
        <v>18418.32</v>
      </c>
      <c r="H222" s="87" t="s">
        <v>282</v>
      </c>
      <c r="I222" s="88"/>
    </row>
    <row r="223" spans="1:9" ht="15.6" x14ac:dyDescent="0.3">
      <c r="A223" s="21"/>
      <c r="B223" s="92" t="s">
        <v>132</v>
      </c>
      <c r="C223" s="47" t="s">
        <v>133</v>
      </c>
      <c r="D223" s="49">
        <v>0</v>
      </c>
      <c r="E223" s="40">
        <v>348000</v>
      </c>
      <c r="F223" s="40">
        <v>15031.2</v>
      </c>
      <c r="G223" s="49">
        <v>16780.12</v>
      </c>
      <c r="H223" s="87" t="s">
        <v>282</v>
      </c>
      <c r="I223" s="88"/>
    </row>
    <row r="224" spans="1:9" ht="15.6" x14ac:dyDescent="0.3">
      <c r="A224" s="21"/>
      <c r="B224" s="21" t="s">
        <v>167</v>
      </c>
      <c r="C224" s="38" t="s">
        <v>168</v>
      </c>
      <c r="D224" s="40">
        <v>0</v>
      </c>
      <c r="E224" s="40">
        <v>0</v>
      </c>
      <c r="F224" s="40"/>
      <c r="G224" s="40">
        <v>41561</v>
      </c>
      <c r="H224" s="87" t="s">
        <v>282</v>
      </c>
      <c r="I224" s="88"/>
    </row>
    <row r="225" spans="1:9" ht="15.6" x14ac:dyDescent="0.3">
      <c r="A225" s="21"/>
      <c r="B225" s="92" t="s">
        <v>124</v>
      </c>
      <c r="C225" s="47" t="s">
        <v>125</v>
      </c>
      <c r="D225" s="49">
        <v>0</v>
      </c>
      <c r="E225" s="40">
        <v>0</v>
      </c>
      <c r="F225" s="40"/>
      <c r="G225" s="49">
        <v>130480</v>
      </c>
      <c r="H225" s="87" t="s">
        <v>282</v>
      </c>
      <c r="I225" s="88"/>
    </row>
    <row r="226" spans="1:9" ht="15.6" x14ac:dyDescent="0.3">
      <c r="A226" s="21"/>
      <c r="B226" s="21" t="s">
        <v>173</v>
      </c>
      <c r="C226" s="38" t="s">
        <v>174</v>
      </c>
      <c r="D226" s="40">
        <v>0</v>
      </c>
      <c r="E226" s="40">
        <v>0</v>
      </c>
      <c r="F226" s="20"/>
      <c r="G226" s="40">
        <v>15316.84</v>
      </c>
      <c r="H226" s="87" t="s">
        <v>282</v>
      </c>
      <c r="I226" s="88"/>
    </row>
    <row r="227" spans="1:9" ht="15.6" x14ac:dyDescent="0.3">
      <c r="A227" s="31" t="s">
        <v>108</v>
      </c>
      <c r="B227" s="31" t="s">
        <v>0</v>
      </c>
      <c r="C227" s="32" t="s">
        <v>109</v>
      </c>
      <c r="D227" s="34">
        <v>32712785</v>
      </c>
      <c r="E227" s="34">
        <v>57742668.509999998</v>
      </c>
      <c r="F227" s="34">
        <v>17429442.600000001</v>
      </c>
      <c r="G227" s="34">
        <v>22170608.920000002</v>
      </c>
      <c r="H227" s="83">
        <f>SUM(H228:H266)</f>
        <v>35486728</v>
      </c>
      <c r="I227" s="84"/>
    </row>
    <row r="228" spans="1:9" ht="30.6" x14ac:dyDescent="0.3">
      <c r="A228" s="21"/>
      <c r="B228" s="21" t="s">
        <v>149</v>
      </c>
      <c r="C228" s="38" t="s">
        <v>150</v>
      </c>
      <c r="D228" s="40">
        <v>15300000</v>
      </c>
      <c r="E228" s="40">
        <v>15002000</v>
      </c>
      <c r="F228" s="40">
        <v>9327239</v>
      </c>
      <c r="G228" s="40">
        <v>12031104</v>
      </c>
      <c r="H228" s="87">
        <v>15300000</v>
      </c>
      <c r="I228" s="89" t="s">
        <v>348</v>
      </c>
    </row>
    <row r="229" spans="1:9" ht="15.6" x14ac:dyDescent="0.3">
      <c r="A229" s="21"/>
      <c r="B229" s="21" t="s">
        <v>151</v>
      </c>
      <c r="C229" s="38" t="s">
        <v>152</v>
      </c>
      <c r="D229" s="40">
        <v>1000000</v>
      </c>
      <c r="E229" s="40">
        <v>1000000</v>
      </c>
      <c r="F229" s="40">
        <v>624049</v>
      </c>
      <c r="G229" s="40">
        <v>790470</v>
      </c>
      <c r="H229" s="87">
        <v>1000000</v>
      </c>
      <c r="I229" s="88"/>
    </row>
    <row r="230" spans="1:9" ht="30.6" x14ac:dyDescent="0.3">
      <c r="A230" s="21"/>
      <c r="B230" s="21" t="s">
        <v>153</v>
      </c>
      <c r="C230" s="38" t="s">
        <v>154</v>
      </c>
      <c r="D230" s="40">
        <v>3795000</v>
      </c>
      <c r="E230" s="40">
        <v>3720000</v>
      </c>
      <c r="F230" s="40">
        <v>2419433</v>
      </c>
      <c r="G230" s="40">
        <v>3081619</v>
      </c>
      <c r="H230" s="87">
        <v>3825000</v>
      </c>
      <c r="I230" s="88"/>
    </row>
    <row r="231" spans="1:9" ht="15.6" x14ac:dyDescent="0.3">
      <c r="A231" s="92"/>
      <c r="B231" s="92" t="s">
        <v>155</v>
      </c>
      <c r="C231" s="47" t="s">
        <v>156</v>
      </c>
      <c r="D231" s="49">
        <v>1377000</v>
      </c>
      <c r="E231" s="49">
        <v>1350000</v>
      </c>
      <c r="F231" s="49">
        <v>878037</v>
      </c>
      <c r="G231" s="49">
        <v>1118352</v>
      </c>
      <c r="H231" s="87">
        <v>1380000</v>
      </c>
      <c r="I231" s="88"/>
    </row>
    <row r="232" spans="1:9" ht="15.6" x14ac:dyDescent="0.3">
      <c r="A232" s="21"/>
      <c r="B232" s="21" t="s">
        <v>233</v>
      </c>
      <c r="C232" s="38" t="s">
        <v>234</v>
      </c>
      <c r="D232" s="40">
        <v>110000</v>
      </c>
      <c r="E232" s="40">
        <v>110000</v>
      </c>
      <c r="F232" s="40">
        <v>73953</v>
      </c>
      <c r="G232" s="40">
        <v>100647</v>
      </c>
      <c r="H232" s="87">
        <v>110000</v>
      </c>
      <c r="I232" s="88"/>
    </row>
    <row r="233" spans="1:9" ht="15.6" x14ac:dyDescent="0.3">
      <c r="A233" s="21"/>
      <c r="B233" s="21" t="s">
        <v>217</v>
      </c>
      <c r="C233" s="38" t="s">
        <v>218</v>
      </c>
      <c r="D233" s="40">
        <v>5000</v>
      </c>
      <c r="E233" s="40">
        <v>5000</v>
      </c>
      <c r="F233" s="40">
        <v>970</v>
      </c>
      <c r="G233" s="40">
        <v>970</v>
      </c>
      <c r="H233" s="87">
        <v>5000</v>
      </c>
      <c r="I233" s="88"/>
    </row>
    <row r="234" spans="1:9" ht="15.6" x14ac:dyDescent="0.3">
      <c r="A234" s="21"/>
      <c r="B234" s="21" t="s">
        <v>157</v>
      </c>
      <c r="C234" s="38" t="s">
        <v>158</v>
      </c>
      <c r="D234" s="40">
        <v>2000</v>
      </c>
      <c r="E234" s="40">
        <v>2000</v>
      </c>
      <c r="F234" s="40">
        <v>1937.6</v>
      </c>
      <c r="G234" s="40">
        <v>1937.6</v>
      </c>
      <c r="H234" s="87">
        <v>3000</v>
      </c>
      <c r="I234" s="88"/>
    </row>
    <row r="235" spans="1:9" ht="15.6" x14ac:dyDescent="0.3">
      <c r="A235" s="21"/>
      <c r="B235" s="21" t="s">
        <v>159</v>
      </c>
      <c r="C235" s="38" t="s">
        <v>160</v>
      </c>
      <c r="D235" s="40">
        <v>15000</v>
      </c>
      <c r="E235" s="40">
        <v>15000</v>
      </c>
      <c r="F235" s="40">
        <v>8045</v>
      </c>
      <c r="G235" s="40">
        <v>8404</v>
      </c>
      <c r="H235" s="87">
        <v>12000</v>
      </c>
      <c r="I235" s="88"/>
    </row>
    <row r="236" spans="1:9" ht="15.6" x14ac:dyDescent="0.3">
      <c r="A236" s="21"/>
      <c r="B236" s="21" t="s">
        <v>161</v>
      </c>
      <c r="C236" s="38" t="s">
        <v>162</v>
      </c>
      <c r="D236" s="40">
        <v>400000</v>
      </c>
      <c r="E236" s="40">
        <v>400000</v>
      </c>
      <c r="F236" s="40">
        <v>125377.64</v>
      </c>
      <c r="G236" s="40">
        <v>228011.61</v>
      </c>
      <c r="H236" s="87">
        <v>126000</v>
      </c>
      <c r="I236" s="88" t="s">
        <v>334</v>
      </c>
    </row>
    <row r="237" spans="1:9" ht="15.6" x14ac:dyDescent="0.3">
      <c r="A237" s="21"/>
      <c r="B237" s="21" t="s">
        <v>120</v>
      </c>
      <c r="C237" s="38" t="s">
        <v>121</v>
      </c>
      <c r="D237" s="40">
        <v>60000</v>
      </c>
      <c r="E237" s="40">
        <v>44250</v>
      </c>
      <c r="F237" s="40">
        <v>0</v>
      </c>
      <c r="G237" s="40">
        <v>0</v>
      </c>
      <c r="H237" s="87">
        <v>40000</v>
      </c>
      <c r="I237" s="88"/>
    </row>
    <row r="238" spans="1:9" ht="15.6" x14ac:dyDescent="0.3">
      <c r="A238" s="21"/>
      <c r="B238" s="21" t="s">
        <v>132</v>
      </c>
      <c r="C238" s="38" t="s">
        <v>133</v>
      </c>
      <c r="D238" s="40">
        <v>440000</v>
      </c>
      <c r="E238" s="40">
        <v>440000</v>
      </c>
      <c r="F238" s="40">
        <v>390078.18</v>
      </c>
      <c r="G238" s="40">
        <v>454032.41</v>
      </c>
      <c r="H238" s="87">
        <v>450000</v>
      </c>
      <c r="I238" s="88"/>
    </row>
    <row r="239" spans="1:9" ht="15.6" x14ac:dyDescent="0.3">
      <c r="A239" s="92"/>
      <c r="B239" s="92" t="s">
        <v>163</v>
      </c>
      <c r="C239" s="47" t="s">
        <v>164</v>
      </c>
      <c r="D239" s="49">
        <v>50000</v>
      </c>
      <c r="E239" s="49">
        <v>50000</v>
      </c>
      <c r="F239" s="49">
        <v>41303</v>
      </c>
      <c r="G239" s="49">
        <v>52753</v>
      </c>
      <c r="H239" s="87">
        <v>60000</v>
      </c>
      <c r="I239" s="88"/>
    </row>
    <row r="240" spans="1:9" ht="15.6" x14ac:dyDescent="0.3">
      <c r="A240" s="21"/>
      <c r="B240" s="21" t="s">
        <v>165</v>
      </c>
      <c r="C240" s="38" t="s">
        <v>166</v>
      </c>
      <c r="D240" s="40">
        <v>150000</v>
      </c>
      <c r="E240" s="40">
        <v>150000</v>
      </c>
      <c r="F240" s="40">
        <v>89418.55</v>
      </c>
      <c r="G240" s="40">
        <v>108398.55</v>
      </c>
      <c r="H240" s="87">
        <v>130000</v>
      </c>
      <c r="I240" s="88"/>
    </row>
    <row r="241" spans="1:9" ht="15.6" x14ac:dyDescent="0.3">
      <c r="A241" s="21"/>
      <c r="B241" s="21" t="s">
        <v>122</v>
      </c>
      <c r="C241" s="38" t="s">
        <v>123</v>
      </c>
      <c r="D241" s="40">
        <v>230000</v>
      </c>
      <c r="E241" s="40">
        <v>300000</v>
      </c>
      <c r="F241" s="40">
        <v>174271</v>
      </c>
      <c r="G241" s="40">
        <v>212711</v>
      </c>
      <c r="H241" s="87">
        <v>240000</v>
      </c>
      <c r="I241" s="88"/>
    </row>
    <row r="242" spans="1:9" ht="15.6" x14ac:dyDescent="0.3">
      <c r="A242" s="21"/>
      <c r="B242" s="21" t="s">
        <v>219</v>
      </c>
      <c r="C242" s="38" t="s">
        <v>220</v>
      </c>
      <c r="D242" s="40">
        <v>45000</v>
      </c>
      <c r="E242" s="40">
        <v>45000</v>
      </c>
      <c r="F242" s="40">
        <v>30912.33</v>
      </c>
      <c r="G242" s="40">
        <v>41330.21</v>
      </c>
      <c r="H242" s="87">
        <v>45000</v>
      </c>
      <c r="I242" s="88"/>
    </row>
    <row r="243" spans="1:9" ht="15.6" x14ac:dyDescent="0.3">
      <c r="A243" s="21"/>
      <c r="B243" s="21" t="s">
        <v>167</v>
      </c>
      <c r="C243" s="38" t="s">
        <v>168</v>
      </c>
      <c r="D243" s="40">
        <v>160000</v>
      </c>
      <c r="E243" s="40">
        <v>160000</v>
      </c>
      <c r="F243" s="40">
        <v>121049.4</v>
      </c>
      <c r="G243" s="40">
        <v>163401.60000000001</v>
      </c>
      <c r="H243" s="87">
        <v>170000</v>
      </c>
      <c r="I243" s="88"/>
    </row>
    <row r="244" spans="1:9" ht="15.6" x14ac:dyDescent="0.3">
      <c r="A244" s="21"/>
      <c r="B244" s="21" t="s">
        <v>223</v>
      </c>
      <c r="C244" s="38" t="s">
        <v>224</v>
      </c>
      <c r="D244" s="40">
        <v>270000</v>
      </c>
      <c r="E244" s="40">
        <v>270000</v>
      </c>
      <c r="F244" s="40">
        <v>207276.09</v>
      </c>
      <c r="G244" s="40">
        <v>290197.52</v>
      </c>
      <c r="H244" s="87">
        <v>270000</v>
      </c>
      <c r="I244" s="88"/>
    </row>
    <row r="245" spans="1:9" ht="30.6" x14ac:dyDescent="0.3">
      <c r="A245" s="21"/>
      <c r="B245" s="21" t="s">
        <v>235</v>
      </c>
      <c r="C245" s="38" t="s">
        <v>236</v>
      </c>
      <c r="D245" s="40">
        <v>500000</v>
      </c>
      <c r="E245" s="40">
        <v>500000</v>
      </c>
      <c r="F245" s="40">
        <v>378177</v>
      </c>
      <c r="G245" s="40">
        <v>391851</v>
      </c>
      <c r="H245" s="87">
        <v>300000</v>
      </c>
      <c r="I245" s="89" t="s">
        <v>368</v>
      </c>
    </row>
    <row r="246" spans="1:9" ht="15.6" x14ac:dyDescent="0.3">
      <c r="A246" s="21"/>
      <c r="B246" s="21" t="s">
        <v>137</v>
      </c>
      <c r="C246" s="38" t="s">
        <v>138</v>
      </c>
      <c r="D246" s="40">
        <v>55000</v>
      </c>
      <c r="E246" s="40">
        <v>55000</v>
      </c>
      <c r="F246" s="40">
        <v>33107.599999999999</v>
      </c>
      <c r="G246" s="40">
        <v>40827.4</v>
      </c>
      <c r="H246" s="87">
        <v>55000</v>
      </c>
      <c r="I246" s="88"/>
    </row>
    <row r="247" spans="1:9" ht="15.6" x14ac:dyDescent="0.3">
      <c r="A247" s="92"/>
      <c r="B247" s="92" t="s">
        <v>205</v>
      </c>
      <c r="C247" s="47" t="s">
        <v>206</v>
      </c>
      <c r="D247" s="49">
        <v>50000</v>
      </c>
      <c r="E247" s="49">
        <v>50000</v>
      </c>
      <c r="F247" s="49">
        <v>49005</v>
      </c>
      <c r="G247" s="49">
        <v>49005</v>
      </c>
      <c r="H247" s="87">
        <v>96000</v>
      </c>
      <c r="I247" s="88" t="s">
        <v>349</v>
      </c>
    </row>
    <row r="248" spans="1:9" ht="15.6" x14ac:dyDescent="0.3">
      <c r="A248" s="21"/>
      <c r="B248" s="21" t="s">
        <v>169</v>
      </c>
      <c r="C248" s="38" t="s">
        <v>170</v>
      </c>
      <c r="D248" s="40">
        <v>210000</v>
      </c>
      <c r="E248" s="40">
        <v>200320</v>
      </c>
      <c r="F248" s="40">
        <v>55467.9</v>
      </c>
      <c r="G248" s="40">
        <v>57067.9</v>
      </c>
      <c r="H248" s="87">
        <v>150000</v>
      </c>
      <c r="I248" s="88" t="s">
        <v>350</v>
      </c>
    </row>
    <row r="249" spans="1:9" ht="30.6" x14ac:dyDescent="0.3">
      <c r="A249" s="21"/>
      <c r="B249" s="21" t="s">
        <v>237</v>
      </c>
      <c r="C249" s="38" t="s">
        <v>238</v>
      </c>
      <c r="D249" s="40">
        <v>0</v>
      </c>
      <c r="E249" s="40">
        <v>9680</v>
      </c>
      <c r="F249" s="40">
        <v>9680</v>
      </c>
      <c r="G249" s="40">
        <v>9680</v>
      </c>
      <c r="H249" s="87" t="s">
        <v>282</v>
      </c>
      <c r="I249" s="88"/>
    </row>
    <row r="250" spans="1:9" ht="15.6" x14ac:dyDescent="0.3">
      <c r="A250" s="21"/>
      <c r="B250" s="21" t="s">
        <v>124</v>
      </c>
      <c r="C250" s="38" t="s">
        <v>125</v>
      </c>
      <c r="D250" s="40">
        <v>2250000</v>
      </c>
      <c r="E250" s="40">
        <v>2250000</v>
      </c>
      <c r="F250" s="40">
        <v>1614607.96</v>
      </c>
      <c r="G250" s="40">
        <v>2000308.59</v>
      </c>
      <c r="H250" s="87">
        <v>2300000</v>
      </c>
      <c r="I250" s="88"/>
    </row>
    <row r="251" spans="1:9" ht="15.6" x14ac:dyDescent="0.3">
      <c r="A251" s="21"/>
      <c r="B251" s="21" t="s">
        <v>126</v>
      </c>
      <c r="C251" s="38" t="s">
        <v>127</v>
      </c>
      <c r="D251" s="40">
        <v>100000</v>
      </c>
      <c r="E251" s="40">
        <v>100000</v>
      </c>
      <c r="F251" s="40">
        <v>52247</v>
      </c>
      <c r="G251" s="40">
        <v>53207</v>
      </c>
      <c r="H251" s="87">
        <v>80000</v>
      </c>
      <c r="I251" s="88"/>
    </row>
    <row r="252" spans="1:9" ht="15.6" x14ac:dyDescent="0.3">
      <c r="A252" s="21"/>
      <c r="B252" s="21" t="s">
        <v>239</v>
      </c>
      <c r="C252" s="38" t="s">
        <v>240</v>
      </c>
      <c r="D252" s="40">
        <v>75000</v>
      </c>
      <c r="E252" s="40">
        <v>90750</v>
      </c>
      <c r="F252" s="40">
        <v>90750</v>
      </c>
      <c r="G252" s="40">
        <v>90750</v>
      </c>
      <c r="H252" s="87">
        <v>90000</v>
      </c>
      <c r="I252" s="88" t="s">
        <v>351</v>
      </c>
    </row>
    <row r="253" spans="1:9" ht="15.6" x14ac:dyDescent="0.3">
      <c r="A253" s="21"/>
      <c r="B253" s="21" t="s">
        <v>171</v>
      </c>
      <c r="C253" s="38" t="s">
        <v>172</v>
      </c>
      <c r="D253" s="40">
        <v>30000</v>
      </c>
      <c r="E253" s="40">
        <v>30000</v>
      </c>
      <c r="F253" s="40">
        <v>12918</v>
      </c>
      <c r="G253" s="40">
        <v>19583</v>
      </c>
      <c r="H253" s="87">
        <v>25000</v>
      </c>
      <c r="I253" s="88"/>
    </row>
    <row r="254" spans="1:9" ht="15.6" x14ac:dyDescent="0.3">
      <c r="A254" s="21"/>
      <c r="B254" s="21" t="s">
        <v>173</v>
      </c>
      <c r="C254" s="38" t="s">
        <v>174</v>
      </c>
      <c r="D254" s="40">
        <v>60000</v>
      </c>
      <c r="E254" s="40">
        <v>60000</v>
      </c>
      <c r="F254" s="40">
        <v>33700.720000000001</v>
      </c>
      <c r="G254" s="40">
        <v>51990.45</v>
      </c>
      <c r="H254" s="87">
        <v>56000</v>
      </c>
      <c r="I254" s="88" t="s">
        <v>352</v>
      </c>
    </row>
    <row r="255" spans="1:9" ht="15.6" x14ac:dyDescent="0.3">
      <c r="A255" s="92"/>
      <c r="B255" s="92" t="s">
        <v>241</v>
      </c>
      <c r="C255" s="47" t="s">
        <v>242</v>
      </c>
      <c r="D255" s="49">
        <v>120000</v>
      </c>
      <c r="E255" s="49">
        <v>120000</v>
      </c>
      <c r="F255" s="49">
        <v>89509.23</v>
      </c>
      <c r="G255" s="49">
        <v>109400.17</v>
      </c>
      <c r="H255" s="87">
        <v>120000</v>
      </c>
      <c r="I255" s="88"/>
    </row>
    <row r="256" spans="1:9" ht="15.6" x14ac:dyDescent="0.3">
      <c r="A256" s="21"/>
      <c r="B256" s="21" t="s">
        <v>243</v>
      </c>
      <c r="C256" s="38" t="s">
        <v>244</v>
      </c>
      <c r="D256" s="40">
        <v>55000</v>
      </c>
      <c r="E256" s="40">
        <v>55000</v>
      </c>
      <c r="F256" s="40">
        <v>51098.74</v>
      </c>
      <c r="G256" s="40">
        <v>51098.74</v>
      </c>
      <c r="H256" s="87">
        <v>55000</v>
      </c>
      <c r="I256" s="88"/>
    </row>
    <row r="257" spans="1:9" ht="15.6" x14ac:dyDescent="0.3">
      <c r="A257" s="21"/>
      <c r="B257" s="21" t="s">
        <v>134</v>
      </c>
      <c r="C257" s="38" t="s">
        <v>135</v>
      </c>
      <c r="D257" s="40">
        <v>0</v>
      </c>
      <c r="E257" s="40">
        <v>1656</v>
      </c>
      <c r="F257" s="40">
        <v>1656</v>
      </c>
      <c r="G257" s="40">
        <v>1656</v>
      </c>
      <c r="H257" s="87" t="s">
        <v>282</v>
      </c>
      <c r="I257" s="88"/>
    </row>
    <row r="258" spans="1:9" ht="15.6" x14ac:dyDescent="0.3">
      <c r="A258" s="21"/>
      <c r="B258" s="21" t="s">
        <v>245</v>
      </c>
      <c r="C258" s="38" t="s">
        <v>246</v>
      </c>
      <c r="D258" s="40">
        <v>0</v>
      </c>
      <c r="E258" s="40">
        <v>0</v>
      </c>
      <c r="F258" s="40">
        <v>-15351.34</v>
      </c>
      <c r="G258" s="40">
        <v>-6855.83</v>
      </c>
      <c r="H258" s="87" t="s">
        <v>282</v>
      </c>
      <c r="I258" s="88"/>
    </row>
    <row r="259" spans="1:9" ht="30.6" x14ac:dyDescent="0.3">
      <c r="A259" s="21"/>
      <c r="B259" s="21" t="s">
        <v>181</v>
      </c>
      <c r="C259" s="38" t="s">
        <v>182</v>
      </c>
      <c r="D259" s="40">
        <v>55000</v>
      </c>
      <c r="E259" s="40">
        <v>64369</v>
      </c>
      <c r="F259" s="40">
        <v>20529</v>
      </c>
      <c r="G259" s="40">
        <v>64369</v>
      </c>
      <c r="H259" s="87">
        <v>70000</v>
      </c>
      <c r="I259" s="88" t="s">
        <v>369</v>
      </c>
    </row>
    <row r="260" spans="1:9" ht="30.6" x14ac:dyDescent="0.3">
      <c r="A260" s="21"/>
      <c r="B260" s="21" t="s">
        <v>247</v>
      </c>
      <c r="C260" s="38" t="s">
        <v>248</v>
      </c>
      <c r="D260" s="40">
        <v>85000</v>
      </c>
      <c r="E260" s="40">
        <v>85000</v>
      </c>
      <c r="F260" s="40">
        <v>79650</v>
      </c>
      <c r="G260" s="40">
        <v>79650</v>
      </c>
      <c r="H260" s="87">
        <v>90000</v>
      </c>
      <c r="I260" s="88" t="s">
        <v>370</v>
      </c>
    </row>
    <row r="261" spans="1:9" ht="15.6" x14ac:dyDescent="0.3">
      <c r="A261" s="21"/>
      <c r="B261" s="21" t="s">
        <v>225</v>
      </c>
      <c r="C261" s="38" t="s">
        <v>226</v>
      </c>
      <c r="D261" s="40">
        <v>10000</v>
      </c>
      <c r="E261" s="40">
        <v>26000</v>
      </c>
      <c r="F261" s="40">
        <v>11100</v>
      </c>
      <c r="G261" s="40">
        <v>17100</v>
      </c>
      <c r="H261" s="87">
        <v>26000</v>
      </c>
      <c r="I261" s="88"/>
    </row>
    <row r="262" spans="1:9" ht="15.6" x14ac:dyDescent="0.3">
      <c r="A262" s="21"/>
      <c r="B262" s="21" t="s">
        <v>249</v>
      </c>
      <c r="C262" s="38" t="s">
        <v>250</v>
      </c>
      <c r="D262" s="40">
        <v>4500</v>
      </c>
      <c r="E262" s="40">
        <v>4500</v>
      </c>
      <c r="F262" s="40">
        <v>3310</v>
      </c>
      <c r="G262" s="40">
        <v>3310</v>
      </c>
      <c r="H262" s="87">
        <v>4500</v>
      </c>
      <c r="I262" s="88"/>
    </row>
    <row r="263" spans="1:9" ht="15.6" x14ac:dyDescent="0.3">
      <c r="A263" s="21"/>
      <c r="B263" s="96">
        <v>5363</v>
      </c>
      <c r="C263" s="47" t="s">
        <v>412</v>
      </c>
      <c r="D263" s="49">
        <v>0</v>
      </c>
      <c r="E263" s="49">
        <v>0</v>
      </c>
      <c r="F263" s="49">
        <v>0</v>
      </c>
      <c r="G263" s="40">
        <v>4000</v>
      </c>
      <c r="H263" s="87"/>
      <c r="I263" s="88"/>
    </row>
    <row r="264" spans="1:9" ht="15.6" x14ac:dyDescent="0.3">
      <c r="A264" s="92"/>
      <c r="B264" s="92" t="s">
        <v>251</v>
      </c>
      <c r="C264" s="47" t="s">
        <v>252</v>
      </c>
      <c r="D264" s="49">
        <v>320000</v>
      </c>
      <c r="E264" s="49">
        <v>320000</v>
      </c>
      <c r="F264" s="49">
        <v>223930</v>
      </c>
      <c r="G264" s="40">
        <v>277271</v>
      </c>
      <c r="H264" s="87">
        <v>320000</v>
      </c>
      <c r="I264" s="88" t="s">
        <v>353</v>
      </c>
    </row>
    <row r="265" spans="1:9" ht="90.6" x14ac:dyDescent="0.3">
      <c r="A265" s="21"/>
      <c r="B265" s="21" t="s">
        <v>253</v>
      </c>
      <c r="C265" s="38" t="s">
        <v>254</v>
      </c>
      <c r="D265" s="40">
        <v>5199285</v>
      </c>
      <c r="E265" s="40">
        <v>30532143.510000002</v>
      </c>
      <c r="F265" s="40">
        <v>0</v>
      </c>
      <c r="G265" s="49">
        <v>0</v>
      </c>
      <c r="H265" s="94">
        <f>9462608-979380</f>
        <v>8483228</v>
      </c>
      <c r="I265" s="89" t="s">
        <v>410</v>
      </c>
    </row>
    <row r="266" spans="1:9" ht="15.6" x14ac:dyDescent="0.3">
      <c r="A266" s="91"/>
      <c r="B266" s="91" t="s">
        <v>255</v>
      </c>
      <c r="C266" s="55" t="s">
        <v>240</v>
      </c>
      <c r="D266" s="57">
        <v>125000</v>
      </c>
      <c r="E266" s="57">
        <v>125000</v>
      </c>
      <c r="F266" s="57">
        <v>121000</v>
      </c>
      <c r="G266" s="40">
        <v>121000</v>
      </c>
      <c r="H266" s="87" t="s">
        <v>282</v>
      </c>
      <c r="I266" s="88"/>
    </row>
    <row r="267" spans="1:9" ht="15.6" x14ac:dyDescent="0.3">
      <c r="A267" s="31" t="s">
        <v>112</v>
      </c>
      <c r="B267" s="31" t="s">
        <v>0</v>
      </c>
      <c r="C267" s="32" t="s">
        <v>113</v>
      </c>
      <c r="D267" s="34">
        <v>860000</v>
      </c>
      <c r="E267" s="34">
        <v>1595000</v>
      </c>
      <c r="F267" s="34">
        <v>294661.71000000002</v>
      </c>
      <c r="G267" s="34">
        <v>429765.46</v>
      </c>
      <c r="H267" s="83">
        <f>SUM(H268:H269)</f>
        <v>100000</v>
      </c>
      <c r="I267" s="84"/>
    </row>
    <row r="268" spans="1:9" ht="15.6" x14ac:dyDescent="0.3">
      <c r="A268" s="21"/>
      <c r="B268" s="21" t="s">
        <v>256</v>
      </c>
      <c r="C268" s="38" t="s">
        <v>257</v>
      </c>
      <c r="D268" s="40">
        <v>795000</v>
      </c>
      <c r="E268" s="40">
        <v>1495000</v>
      </c>
      <c r="F268" s="40">
        <v>215585.08</v>
      </c>
      <c r="G268" s="40">
        <v>340605.38</v>
      </c>
      <c r="H268" s="87"/>
      <c r="I268" s="88"/>
    </row>
    <row r="269" spans="1:9" ht="15.6" x14ac:dyDescent="0.3">
      <c r="A269" s="21"/>
      <c r="B269" s="21" t="s">
        <v>235</v>
      </c>
      <c r="C269" s="38" t="s">
        <v>236</v>
      </c>
      <c r="D269" s="40">
        <v>65000</v>
      </c>
      <c r="E269" s="40">
        <v>100000</v>
      </c>
      <c r="F269" s="40">
        <v>79076.63</v>
      </c>
      <c r="G269" s="49">
        <v>89160.08</v>
      </c>
      <c r="H269" s="87">
        <v>100000</v>
      </c>
      <c r="I269" s="88" t="s">
        <v>363</v>
      </c>
    </row>
    <row r="270" spans="1:9" ht="15.6" x14ac:dyDescent="0.3">
      <c r="A270" s="31" t="s">
        <v>258</v>
      </c>
      <c r="B270" s="31" t="s">
        <v>0</v>
      </c>
      <c r="C270" s="32" t="s">
        <v>259</v>
      </c>
      <c r="D270" s="34">
        <v>7300000</v>
      </c>
      <c r="E270" s="34">
        <v>7005660</v>
      </c>
      <c r="F270" s="34">
        <v>4495387</v>
      </c>
      <c r="G270" s="34">
        <v>4809583</v>
      </c>
      <c r="H270" s="83">
        <f>SUM(H271:H272)</f>
        <v>6550000</v>
      </c>
      <c r="I270" s="84"/>
    </row>
    <row r="271" spans="1:9" ht="15.6" x14ac:dyDescent="0.3">
      <c r="A271" s="21" t="s">
        <v>258</v>
      </c>
      <c r="B271" s="21" t="s">
        <v>249</v>
      </c>
      <c r="C271" s="38" t="s">
        <v>250</v>
      </c>
      <c r="D271" s="40">
        <v>2500000</v>
      </c>
      <c r="E271" s="40">
        <v>2500000</v>
      </c>
      <c r="F271" s="40">
        <v>-10273</v>
      </c>
      <c r="G271" s="40">
        <v>303923</v>
      </c>
      <c r="H271" s="87">
        <v>1750000</v>
      </c>
      <c r="I271" s="88" t="s">
        <v>362</v>
      </c>
    </row>
    <row r="272" spans="1:9" ht="15.6" x14ac:dyDescent="0.3">
      <c r="A272" s="21" t="s">
        <v>258</v>
      </c>
      <c r="B272" s="21" t="s">
        <v>260</v>
      </c>
      <c r="C272" s="38" t="s">
        <v>261</v>
      </c>
      <c r="D272" s="40">
        <v>4800000</v>
      </c>
      <c r="E272" s="40">
        <v>4505660</v>
      </c>
      <c r="F272" s="40">
        <v>4505660</v>
      </c>
      <c r="G272" s="40">
        <v>4505660</v>
      </c>
      <c r="H272" s="87">
        <v>4800000</v>
      </c>
      <c r="I272" s="88" t="s">
        <v>361</v>
      </c>
    </row>
    <row r="273" spans="1:9" ht="15.6" x14ac:dyDescent="0.3">
      <c r="A273" s="31" t="s">
        <v>116</v>
      </c>
      <c r="B273" s="31" t="s">
        <v>0</v>
      </c>
      <c r="C273" s="32" t="s">
        <v>117</v>
      </c>
      <c r="D273" s="34">
        <v>0</v>
      </c>
      <c r="E273" s="34">
        <v>58982.7</v>
      </c>
      <c r="F273" s="34">
        <v>58982.7</v>
      </c>
      <c r="G273" s="34">
        <v>58982.7</v>
      </c>
      <c r="H273" s="83"/>
      <c r="I273" s="84"/>
    </row>
    <row r="274" spans="1:9" ht="30.6" x14ac:dyDescent="0.3">
      <c r="A274" s="21" t="s">
        <v>116</v>
      </c>
      <c r="B274" s="21" t="s">
        <v>262</v>
      </c>
      <c r="C274" s="38" t="s">
        <v>263</v>
      </c>
      <c r="D274" s="40">
        <v>0</v>
      </c>
      <c r="E274" s="40">
        <v>58982.7</v>
      </c>
      <c r="F274" s="40">
        <v>58982.7</v>
      </c>
      <c r="G274" s="40">
        <v>58982.7</v>
      </c>
      <c r="H274" s="87" t="s">
        <v>282</v>
      </c>
      <c r="I274" s="88"/>
    </row>
    <row r="275" spans="1:9" ht="15.6" x14ac:dyDescent="0.3">
      <c r="A275" s="31" t="s">
        <v>264</v>
      </c>
      <c r="B275" s="31" t="s">
        <v>0</v>
      </c>
      <c r="C275" s="32" t="s">
        <v>265</v>
      </c>
      <c r="D275" s="34">
        <v>0</v>
      </c>
      <c r="E275" s="34">
        <v>1715</v>
      </c>
      <c r="F275" s="34">
        <v>1715</v>
      </c>
      <c r="G275" s="34">
        <v>1715</v>
      </c>
      <c r="H275" s="83"/>
      <c r="I275" s="84"/>
    </row>
    <row r="276" spans="1:9" ht="30.6" x14ac:dyDescent="0.3">
      <c r="A276" s="21" t="s">
        <v>264</v>
      </c>
      <c r="B276" s="21" t="s">
        <v>266</v>
      </c>
      <c r="C276" s="38" t="s">
        <v>267</v>
      </c>
      <c r="D276" s="40">
        <v>0</v>
      </c>
      <c r="E276" s="40">
        <v>1715</v>
      </c>
      <c r="F276" s="40">
        <v>1715</v>
      </c>
      <c r="G276" s="40">
        <v>1715</v>
      </c>
      <c r="H276" s="87" t="s">
        <v>282</v>
      </c>
      <c r="I276" s="88"/>
    </row>
    <row r="277" spans="1:9" ht="30.6" thickBot="1" x14ac:dyDescent="0.35">
      <c r="A277" s="69"/>
      <c r="B277" s="98">
        <v>8901</v>
      </c>
      <c r="C277" s="99" t="s">
        <v>278</v>
      </c>
      <c r="D277" s="71">
        <v>0</v>
      </c>
      <c r="E277" s="71">
        <v>0</v>
      </c>
      <c r="F277" s="71">
        <v>241644.13</v>
      </c>
      <c r="G277" s="71">
        <v>63452.13</v>
      </c>
      <c r="H277" s="100" t="s">
        <v>282</v>
      </c>
      <c r="I277" s="101"/>
    </row>
    <row r="278" spans="1:9" ht="16.2" thickTop="1" x14ac:dyDescent="0.3">
      <c r="A278" s="74" t="s">
        <v>436</v>
      </c>
      <c r="B278" s="74" t="s">
        <v>0</v>
      </c>
      <c r="C278" s="75" t="s">
        <v>0</v>
      </c>
      <c r="D278" s="76">
        <v>328219719</v>
      </c>
      <c r="E278" s="76">
        <v>381011254.47000003</v>
      </c>
      <c r="F278" s="102">
        <f>F4+F6+F11+F13+F17+F20+F23+F32+F36+F38+F58+F64+F70+F73+F75+F81+F83+F92+F97+F111+F125+F127+F133+F135+F141+F143+F148+F152+F159+F161+F163+F174+F180+F201+F211+F220+F227+F267+F270+F273+F275+F277</f>
        <v>213006096.04000005</v>
      </c>
      <c r="G278" s="102">
        <f>G4+G6+G11+G13+G17+G20+G23+G32+G36+G38+G58+G64+G70+G73+G75+G81+G83+G92+G97+G111+G125+G127+G133+G135+G141+G143+G148+G152+G159+G161+G163+G174+G180+G201+G211+G220+G227+G267+G270+G273+G275+G277</f>
        <v>256662465.55000004</v>
      </c>
      <c r="H278" s="103">
        <f>H270+H267+H227+H211+H201+H180+H174+H163+H161+H159+H152+H148+H143+H141+H135+H133+H127+H125+H111+H97+H92+H83+H81+H75+H73+H70+H64+H58+H38+H36+H32+H23+H20+H17+H13+H11+H6</f>
        <v>282901041</v>
      </c>
      <c r="I278" s="104"/>
    </row>
    <row r="280" spans="1:9" x14ac:dyDescent="0.3">
      <c r="H280" s="7">
        <f>'I. Rozpočtové příjmy'!H100-'II. Rozpočtové výdaje'!H278</f>
        <v>0</v>
      </c>
    </row>
  </sheetData>
  <mergeCells count="1">
    <mergeCell ref="A1:I1"/>
  </mergeCells>
  <pageMargins left="0.7" right="0.7" top="0.75" bottom="0.75" header="0.3" footer="0.3"/>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11" sqref="D11"/>
    </sheetView>
  </sheetViews>
  <sheetFormatPr defaultColWidth="9.109375" defaultRowHeight="14.4" x14ac:dyDescent="0.3"/>
  <cols>
    <col min="1" max="1" width="8" style="13" customWidth="1"/>
    <col min="2" max="2" width="8.5546875" style="13" customWidth="1"/>
    <col min="3" max="3" width="8.44140625" style="13" customWidth="1"/>
    <col min="4" max="4" width="19.44140625" style="13" customWidth="1"/>
    <col min="5" max="5" width="61.44140625" style="13" customWidth="1"/>
    <col min="6" max="16384" width="9.109375" style="13"/>
  </cols>
  <sheetData>
    <row r="1" spans="1:5" ht="27" thickBot="1" x14ac:dyDescent="0.35">
      <c r="A1" s="11" t="s">
        <v>268</v>
      </c>
      <c r="B1" s="11" t="s">
        <v>269</v>
      </c>
      <c r="C1" s="11" t="s">
        <v>413</v>
      </c>
      <c r="D1" s="12" t="s">
        <v>416</v>
      </c>
      <c r="E1" s="11" t="s">
        <v>414</v>
      </c>
    </row>
    <row r="2" spans="1:5" ht="15" thickTop="1" x14ac:dyDescent="0.3">
      <c r="A2" s="14" t="s">
        <v>253</v>
      </c>
      <c r="B2" s="14" t="s">
        <v>108</v>
      </c>
      <c r="C2" s="14" t="s">
        <v>0</v>
      </c>
      <c r="D2" s="15">
        <f>4492608-979380</f>
        <v>3513228</v>
      </c>
      <c r="E2" s="14" t="s">
        <v>415</v>
      </c>
    </row>
    <row r="3" spans="1:5" x14ac:dyDescent="0.3">
      <c r="A3" s="14" t="s">
        <v>253</v>
      </c>
      <c r="B3" s="14" t="s">
        <v>108</v>
      </c>
      <c r="C3" s="14"/>
      <c r="D3" s="15">
        <f>700000</f>
        <v>700000</v>
      </c>
      <c r="E3" s="14" t="s">
        <v>417</v>
      </c>
    </row>
    <row r="4" spans="1:5" x14ac:dyDescent="0.3">
      <c r="A4" s="14" t="s">
        <v>253</v>
      </c>
      <c r="B4" s="14" t="s">
        <v>108</v>
      </c>
      <c r="C4" s="14"/>
      <c r="D4" s="15">
        <f>350000</f>
        <v>350000</v>
      </c>
      <c r="E4" s="14" t="s">
        <v>418</v>
      </c>
    </row>
    <row r="5" spans="1:5" x14ac:dyDescent="0.3">
      <c r="A5" s="14" t="s">
        <v>253</v>
      </c>
      <c r="B5" s="14" t="s">
        <v>108</v>
      </c>
      <c r="C5" s="14"/>
      <c r="D5" s="15">
        <f>420000</f>
        <v>420000</v>
      </c>
      <c r="E5" s="14" t="s">
        <v>419</v>
      </c>
    </row>
    <row r="6" spans="1:5" x14ac:dyDescent="0.3">
      <c r="A6" s="14" t="s">
        <v>253</v>
      </c>
      <c r="B6" s="14" t="s">
        <v>108</v>
      </c>
      <c r="C6" s="14"/>
      <c r="D6" s="15">
        <f>150000</f>
        <v>150000</v>
      </c>
      <c r="E6" s="14" t="s">
        <v>423</v>
      </c>
    </row>
    <row r="7" spans="1:5" x14ac:dyDescent="0.3">
      <c r="A7" s="14" t="s">
        <v>253</v>
      </c>
      <c r="B7" s="14" t="s">
        <v>108</v>
      </c>
      <c r="C7" s="14"/>
      <c r="D7" s="15">
        <f>250000</f>
        <v>250000</v>
      </c>
      <c r="E7" s="14" t="s">
        <v>420</v>
      </c>
    </row>
    <row r="8" spans="1:5" x14ac:dyDescent="0.3">
      <c r="A8" s="14" t="s">
        <v>253</v>
      </c>
      <c r="B8" s="14" t="s">
        <v>108</v>
      </c>
      <c r="C8" s="14"/>
      <c r="D8" s="15">
        <f>500000</f>
        <v>500000</v>
      </c>
      <c r="E8" s="14" t="s">
        <v>421</v>
      </c>
    </row>
    <row r="9" spans="1:5" ht="15" thickBot="1" x14ac:dyDescent="0.35">
      <c r="A9" s="14" t="s">
        <v>253</v>
      </c>
      <c r="B9" s="14" t="s">
        <v>108</v>
      </c>
      <c r="C9" s="14"/>
      <c r="D9" s="16">
        <f>2600000</f>
        <v>2600000</v>
      </c>
      <c r="E9" s="14" t="s">
        <v>422</v>
      </c>
    </row>
    <row r="10" spans="1:5" ht="15" thickTop="1" x14ac:dyDescent="0.3">
      <c r="A10" s="17" t="s">
        <v>274</v>
      </c>
      <c r="B10" s="17"/>
      <c r="C10" s="18"/>
      <c r="D10" s="19">
        <f>SUM(D2:D9)</f>
        <v>8483228</v>
      </c>
      <c r="E10"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I. Rozpočtové příjmy</vt:lpstr>
      <vt:lpstr>II. Rozpočtové výdaje</vt:lpstr>
      <vt:lpstr>III. Rezerva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Podatelna</cp:lastModifiedBy>
  <cp:lastPrinted>2021-01-05T09:13:18Z</cp:lastPrinted>
  <dcterms:created xsi:type="dcterms:W3CDTF">2020-10-07T15:13:37Z</dcterms:created>
  <dcterms:modified xsi:type="dcterms:W3CDTF">2021-01-05T09:23:46Z</dcterms:modified>
</cp:coreProperties>
</file>