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kéta\OF\Pověření vedení OF\Rozpočet 2019\"/>
    </mc:Choice>
  </mc:AlternateContent>
  <xr:revisionPtr revIDLastSave="0" documentId="13_ncr:1_{457EF577-147D-4DEC-A11F-1070A68F481E}" xr6:coauthVersionLast="38" xr6:coauthVersionMax="38" xr10:uidLastSave="{00000000-0000-0000-0000-000000000000}"/>
  <bookViews>
    <workbookView xWindow="0" yWindow="0" windowWidth="28800" windowHeight="12225" tabRatio="500" xr2:uid="{00000000-000D-0000-FFFF-FFFF00000000}"/>
  </bookViews>
  <sheets>
    <sheet name="Plán 2019" sheetId="1" r:id="rId1"/>
  </sheets>
  <definedNames>
    <definedName name="_xlnm.Print_Area" localSheetId="0">'Plán 2019'!$A$1:$AK$65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33" i="1" l="1"/>
  <c r="AK34" i="1"/>
  <c r="AJ32" i="1" l="1"/>
  <c r="AJ28" i="1"/>
  <c r="AJ23" i="1"/>
  <c r="AI34" i="1"/>
  <c r="AE34" i="1"/>
  <c r="AA34" i="1"/>
  <c r="W34" i="1"/>
  <c r="S34" i="1"/>
  <c r="O34" i="1"/>
  <c r="K34" i="1"/>
  <c r="G34" i="1"/>
  <c r="M9" i="1" l="1"/>
  <c r="AH29" i="1"/>
  <c r="N34" i="1"/>
  <c r="H48" i="1"/>
  <c r="V34" i="1"/>
  <c r="J34" i="1"/>
  <c r="M7" i="1"/>
  <c r="AC24" i="1" s="1"/>
  <c r="AH34" i="1" l="1"/>
  <c r="U24" i="1"/>
  <c r="T24" i="1" s="1"/>
  <c r="AG32" i="1"/>
  <c r="R34" i="1"/>
  <c r="F34" i="1"/>
  <c r="AC20" i="1"/>
  <c r="AB20" i="1" s="1"/>
  <c r="Q21" i="1"/>
  <c r="P21" i="1" s="1"/>
  <c r="Q22" i="1"/>
  <c r="P22" i="1" s="1"/>
  <c r="E24" i="1"/>
  <c r="D24" i="1" s="1"/>
  <c r="AG24" i="1"/>
  <c r="AF24" i="1" s="1"/>
  <c r="Q31" i="1"/>
  <c r="P31" i="1" s="1"/>
  <c r="E26" i="1"/>
  <c r="D26" i="1" s="1"/>
  <c r="M26" i="1"/>
  <c r="L26" i="1" s="1"/>
  <c r="U26" i="1"/>
  <c r="T26" i="1" s="1"/>
  <c r="AC26" i="1"/>
  <c r="AB26" i="1" s="1"/>
  <c r="AG26" i="1"/>
  <c r="AF26" i="1" s="1"/>
  <c r="I26" i="1"/>
  <c r="H26" i="1" s="1"/>
  <c r="Q26" i="1"/>
  <c r="P26" i="1" s="1"/>
  <c r="Y26" i="1"/>
  <c r="X26" i="1" s="1"/>
  <c r="M20" i="1"/>
  <c r="L20" i="1" s="1"/>
  <c r="AD34" i="1"/>
  <c r="E25" i="1"/>
  <c r="D25" i="1" s="1"/>
  <c r="M25" i="1"/>
  <c r="L25" i="1" s="1"/>
  <c r="U25" i="1"/>
  <c r="T25" i="1" s="1"/>
  <c r="AC25" i="1"/>
  <c r="AB25" i="1" s="1"/>
  <c r="AG25" i="1"/>
  <c r="AF25" i="1" s="1"/>
  <c r="I25" i="1"/>
  <c r="H25" i="1" s="1"/>
  <c r="Q25" i="1"/>
  <c r="P25" i="1" s="1"/>
  <c r="Y25" i="1"/>
  <c r="X25" i="1" s="1"/>
  <c r="Z34" i="1"/>
  <c r="Q20" i="1"/>
  <c r="I24" i="1"/>
  <c r="H24" i="1" s="1"/>
  <c r="U31" i="1"/>
  <c r="T31" i="1" s="1"/>
  <c r="E20" i="1"/>
  <c r="U20" i="1"/>
  <c r="AG20" i="1"/>
  <c r="AG21" i="1"/>
  <c r="AF21" i="1" s="1"/>
  <c r="Y22" i="1"/>
  <c r="X22" i="1" s="1"/>
  <c r="M24" i="1"/>
  <c r="L24" i="1" s="1"/>
  <c r="AB24" i="1"/>
  <c r="AG30" i="1"/>
  <c r="AF30" i="1" s="1"/>
  <c r="Y31" i="1"/>
  <c r="X31" i="1" s="1"/>
  <c r="I20" i="1"/>
  <c r="Y20" i="1"/>
  <c r="M21" i="1"/>
  <c r="L21" i="1" s="1"/>
  <c r="M22" i="1"/>
  <c r="L22" i="1" s="1"/>
  <c r="AG22" i="1"/>
  <c r="AF22" i="1" s="1"/>
  <c r="Q24" i="1"/>
  <c r="P24" i="1" s="1"/>
  <c r="AG27" i="1"/>
  <c r="AF27" i="1" s="1"/>
  <c r="AG29" i="1"/>
  <c r="AF29" i="1" s="1"/>
  <c r="AG31" i="1"/>
  <c r="AF31" i="1" s="1"/>
  <c r="U21" i="1"/>
  <c r="T21" i="1" s="1"/>
  <c r="U22" i="1"/>
  <c r="T22" i="1" s="1"/>
  <c r="Y24" i="1"/>
  <c r="X24" i="1" s="1"/>
  <c r="AB34" i="1" l="1"/>
  <c r="AJ29" i="1"/>
  <c r="AJ27" i="1"/>
  <c r="AJ22" i="1"/>
  <c r="AJ25" i="1"/>
  <c r="AJ26" i="1"/>
  <c r="AJ31" i="1"/>
  <c r="Y34" i="1"/>
  <c r="Y35" i="1" s="1"/>
  <c r="X20" i="1"/>
  <c r="X34" i="1" s="1"/>
  <c r="AG34" i="1"/>
  <c r="AG35" i="1" s="1"/>
  <c r="AF20" i="1"/>
  <c r="Q34" i="1"/>
  <c r="Q35" i="1" s="1"/>
  <c r="P20" i="1"/>
  <c r="AC34" i="1"/>
  <c r="AC35" i="1" s="1"/>
  <c r="L34" i="1"/>
  <c r="I34" i="1"/>
  <c r="I35" i="1" s="1"/>
  <c r="H20" i="1"/>
  <c r="H34" i="1" s="1"/>
  <c r="U34" i="1"/>
  <c r="U35" i="1" s="1"/>
  <c r="T20" i="1"/>
  <c r="T34" i="1" s="1"/>
  <c r="E34" i="1"/>
  <c r="E35" i="1" s="1"/>
  <c r="D20" i="1"/>
  <c r="D34" i="1" s="1"/>
  <c r="M34" i="1"/>
  <c r="M35" i="1" s="1"/>
  <c r="AJ21" i="1" l="1"/>
  <c r="AJ20" i="1"/>
  <c r="AJ24" i="1"/>
  <c r="P34" i="1"/>
  <c r="AF34" i="1"/>
  <c r="AJ34" i="1" l="1"/>
  <c r="AI36" i="1"/>
  <c r="AJ36" i="1"/>
</calcChain>
</file>

<file path=xl/sharedStrings.xml><?xml version="1.0" encoding="utf-8"?>
<sst xmlns="http://schemas.openxmlformats.org/spreadsheetml/2006/main" count="97" uniqueCount="60">
  <si>
    <t>Technické služby města Roztoky,příspěvková organizace</t>
  </si>
  <si>
    <t xml:space="preserve">Lidická 1642, Roztoky u Prahy, IČ: 00067733, DIČ: CZ00067733 </t>
  </si>
  <si>
    <t>Hodnoty zelených polí se zadávají</t>
  </si>
  <si>
    <t>vypočítává se</t>
  </si>
  <si>
    <t>v tis. Kč za hlavní činnost příspěvkové organizace</t>
  </si>
  <si>
    <t xml:space="preserve"> </t>
  </si>
  <si>
    <t>celkem TS</t>
  </si>
  <si>
    <t>Rozhodnutí</t>
  </si>
  <si>
    <t>Účet číslo</t>
  </si>
  <si>
    <t>Název účtu</t>
  </si>
  <si>
    <t>Plán TS</t>
  </si>
  <si>
    <t>Přepočt.</t>
  </si>
  <si>
    <t>Skut.</t>
  </si>
  <si>
    <t>rozpočet N</t>
  </si>
  <si>
    <t>rozpočet celkem</t>
  </si>
  <si>
    <t>Spotřeba materiálu</t>
  </si>
  <si>
    <t>Spotřeba energie, plyn, vodné, stočné</t>
  </si>
  <si>
    <t>Opravy a údržby</t>
  </si>
  <si>
    <t>Cestovné</t>
  </si>
  <si>
    <t>Služby</t>
  </si>
  <si>
    <t>Mzdové náklady</t>
  </si>
  <si>
    <t>Zákonné pojištění</t>
  </si>
  <si>
    <t>Zákonné sociální náklady</t>
  </si>
  <si>
    <t>Silniční daň</t>
  </si>
  <si>
    <t>Ostatní daně a poplatky</t>
  </si>
  <si>
    <t>Jiné ostatní náklady</t>
  </si>
  <si>
    <t>Odpisy</t>
  </si>
  <si>
    <t>Finanční náklady</t>
  </si>
  <si>
    <t>CELKEM</t>
  </si>
  <si>
    <t>Poznámky:</t>
  </si>
  <si>
    <t>Počet měsíců zpracovaných skutečných výkazů hospodaření příspěvkové organizace s výjimkou osobních nákladů účty 521+524:</t>
  </si>
  <si>
    <t>Přepočítací koeficient: Počet měsíců účetního období / počet měsíců hospodaření ve výkazech s výjimkou osobních nákladů účty 524+524:</t>
  </si>
  <si>
    <r>
      <t xml:space="preserve">Počet měsíců zpracovaných skutečných výkazů hospodaření příspěvkové organizace </t>
    </r>
    <r>
      <rPr>
        <b/>
        <sz val="10"/>
        <rFont val="Arial CE"/>
        <charset val="238"/>
      </rPr>
      <t>účty osobních nákladů 521+524:</t>
    </r>
  </si>
  <si>
    <r>
      <t xml:space="preserve">Přepočítací koeficient: Počet měsíců účetního období / počet měsíců hospodaření </t>
    </r>
    <r>
      <rPr>
        <b/>
        <sz val="10"/>
        <rFont val="Arial CE"/>
        <charset val="238"/>
      </rPr>
      <t>účty osobních nákladů 524+524:</t>
    </r>
  </si>
  <si>
    <t>Finanční plán pro rok 2019</t>
  </si>
  <si>
    <t>Ve skutečných nákladech roku 2018 bylo vycházeno z údajů účetnictví TSR k 30.9.2018 s tím, že byly uvedenými Přepočítacími koeficienty přepočteny matematicky na celé období 12 měsíců.</t>
  </si>
  <si>
    <t>skut.2018</t>
  </si>
  <si>
    <t>Plán 2018</t>
  </si>
  <si>
    <t xml:space="preserve">Plánované další výdaje </t>
  </si>
  <si>
    <t xml:space="preserve">nové IVECO </t>
  </si>
  <si>
    <t>sekačka</t>
  </si>
  <si>
    <t>kontejner</t>
  </si>
  <si>
    <t xml:space="preserve">Předpokládaný meziroční nárůst průměrného indexu spotřebitelských cen </t>
  </si>
  <si>
    <t>117 hřiště</t>
  </si>
  <si>
    <t>102 zeleň</t>
  </si>
  <si>
    <t>105 +105k hřbitov</t>
  </si>
  <si>
    <t xml:space="preserve">107+107MU+107O+107P+107SV+107TD+116 </t>
  </si>
  <si>
    <t>103-VO+103I+103O</t>
  </si>
  <si>
    <t>104 komunikace</t>
  </si>
  <si>
    <t>106 + 106S odpady</t>
  </si>
  <si>
    <t>130,180,190 Režie,300 správa</t>
  </si>
  <si>
    <t>navýšení dle požadavků zřizovatele</t>
  </si>
  <si>
    <t xml:space="preserve"> Kč</t>
  </si>
  <si>
    <t>Příspěvková organizace Technické služby města Roztoky navrhuje dle shora uvedených podkladů poskytnutí příspěvku na provoz ve výši 15 447 tis Kč + 222 tis Kč</t>
  </si>
  <si>
    <t>Návrh na zvýšení příspěvku na nákup nové techniky</t>
  </si>
  <si>
    <t>V Roztokách dne 28.11.2018</t>
  </si>
  <si>
    <t>ve žlutých polích jsou promítnuty požadavky zřizovatele</t>
  </si>
  <si>
    <t>v modrém poli je promítnuto zvýšení nákladů na základě cenové informace dodavatele el. energie</t>
  </si>
  <si>
    <t>Dle sdělení závazných ukazatelů pro rok 2018 byl navýšen finanční plán o 222 000,- Kč (na vybudování přístřešku pro sbor DH) -z důvodu odloženého čerpání této částky ze strany SDH, žádáme o převedení do fin.plánu roku 2019</t>
  </si>
  <si>
    <t>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</si>
</sst>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0.00\ %"/>
    <numFmt numFmtId="166" formatCode="#,##0.0000"/>
  </numFmts>
  <fonts count="42" x14ac:knownFonts="1">
    <font>
      <sz val="10"/>
      <name val="Arial CE"/>
      <charset val="238"/>
    </font>
    <font>
      <sz val="18"/>
      <name val="Arial CE"/>
      <family val="2"/>
      <charset val="238"/>
    </font>
    <font>
      <sz val="13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b/>
      <sz val="13"/>
      <color rgb="FFFF000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0"/>
      <color rgb="FFFFFF00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10"/>
      <color rgb="FFFFFF00"/>
      <name val="Arial CE"/>
      <family val="2"/>
      <charset val="238"/>
    </font>
    <font>
      <b/>
      <sz val="8"/>
      <color rgb="FF008000"/>
      <name val="Arial CE"/>
      <family val="2"/>
      <charset val="238"/>
    </font>
    <font>
      <sz val="8"/>
      <name val="Arial CE"/>
      <family val="2"/>
      <charset val="238"/>
    </font>
    <font>
      <sz val="10"/>
      <color rgb="FF0000FF"/>
      <name val="Arial CE"/>
      <charset val="238"/>
    </font>
    <font>
      <b/>
      <sz val="8"/>
      <color rgb="FF0070C0"/>
      <name val="Arial CE"/>
      <family val="2"/>
      <charset val="238"/>
    </font>
    <font>
      <b/>
      <sz val="8"/>
      <color rgb="FF993366"/>
      <name val="Arial CE"/>
      <family val="2"/>
      <charset val="238"/>
    </font>
    <font>
      <sz val="8"/>
      <color rgb="FF993366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008000"/>
      <name val="Arial CE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b/>
      <sz val="12"/>
      <color rgb="FF0000FF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4"/>
      <color rgb="FF0000FF"/>
      <name val="Arial CE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 CE"/>
      <charset val="238"/>
    </font>
    <font>
      <sz val="12"/>
      <color rgb="FF0000FF"/>
      <name val="Arial CE"/>
      <charset val="238"/>
    </font>
    <font>
      <b/>
      <u/>
      <sz val="11"/>
      <name val="Arial CE"/>
      <charset val="238"/>
    </font>
    <font>
      <b/>
      <sz val="9"/>
      <color rgb="FF993300"/>
      <name val="Arial CE"/>
      <charset val="238"/>
    </font>
    <font>
      <sz val="9"/>
      <name val="Arial CE"/>
      <charset val="238"/>
    </font>
    <font>
      <b/>
      <sz val="9"/>
      <color rgb="FF0070C0"/>
      <name val="Arial CE"/>
      <charset val="238"/>
    </font>
    <font>
      <sz val="9"/>
      <color rgb="FF800080"/>
      <name val="Arial CE"/>
      <charset val="238"/>
    </font>
    <font>
      <sz val="10"/>
      <name val="Arial CE"/>
      <charset val="238"/>
    </font>
    <font>
      <b/>
      <sz val="8"/>
      <color theme="8" tint="0.79998168889431442"/>
      <name val="Arial CE"/>
      <family val="2"/>
      <charset val="238"/>
    </font>
    <font>
      <b/>
      <u/>
      <sz val="12"/>
      <name val="Arial CE"/>
      <charset val="238"/>
    </font>
    <font>
      <b/>
      <u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theme="3" tint="0.39997558519241921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3" tint="0.79998168889431442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38" fillId="0" borderId="0" applyBorder="0" applyProtection="0"/>
  </cellStyleXfs>
  <cellXfs count="157">
    <xf numFmtId="0" fontId="0" fillId="0" borderId="0" xfId="0"/>
    <xf numFmtId="0" fontId="1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0" fillId="0" borderId="0" xfId="0" applyFont="1" applyBorder="1"/>
    <xf numFmtId="0" fontId="6" fillId="2" borderId="0" xfId="0" applyFont="1" applyFill="1"/>
    <xf numFmtId="0" fontId="6" fillId="0" borderId="0" xfId="0" applyFont="1"/>
    <xf numFmtId="0" fontId="0" fillId="0" borderId="0" xfId="0" applyFont="1"/>
    <xf numFmtId="165" fontId="6" fillId="2" borderId="0" xfId="1" applyNumberFormat="1" applyFont="1" applyFill="1" applyBorder="1" applyAlignment="1" applyProtection="1">
      <alignment horizontal="right"/>
    </xf>
    <xf numFmtId="0" fontId="7" fillId="0" borderId="0" xfId="0" applyFont="1" applyBorder="1"/>
    <xf numFmtId="164" fontId="8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9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6" fontId="14" fillId="2" borderId="6" xfId="0" applyNumberFormat="1" applyFont="1" applyFill="1" applyBorder="1" applyAlignment="1">
      <alignment horizontal="center"/>
    </xf>
    <xf numFmtId="0" fontId="15" fillId="0" borderId="0" xfId="0" applyFont="1"/>
    <xf numFmtId="0" fontId="14" fillId="3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66" fontId="14" fillId="4" borderId="10" xfId="0" applyNumberFormat="1" applyFont="1" applyFill="1" applyBorder="1" applyAlignment="1">
      <alignment horizontal="center"/>
    </xf>
    <xf numFmtId="166" fontId="14" fillId="4" borderId="6" xfId="0" applyNumberFormat="1" applyFont="1" applyFill="1" applyBorder="1" applyAlignment="1">
      <alignment horizontal="center"/>
    </xf>
    <xf numFmtId="166" fontId="14" fillId="5" borderId="10" xfId="0" applyNumberFormat="1" applyFont="1" applyFill="1" applyBorder="1" applyAlignment="1">
      <alignment horizontal="center"/>
    </xf>
    <xf numFmtId="166" fontId="14" fillId="5" borderId="6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4" fillId="0" borderId="16" xfId="0" applyFont="1" applyBorder="1"/>
    <xf numFmtId="0" fontId="17" fillId="0" borderId="17" xfId="0" applyFont="1" applyBorder="1"/>
    <xf numFmtId="4" fontId="14" fillId="4" borderId="17" xfId="0" applyNumberFormat="1" applyFont="1" applyFill="1" applyBorder="1"/>
    <xf numFmtId="4" fontId="17" fillId="2" borderId="17" xfId="0" applyNumberFormat="1" applyFont="1" applyFill="1" applyBorder="1"/>
    <xf numFmtId="4" fontId="14" fillId="0" borderId="17" xfId="0" applyNumberFormat="1" applyFont="1" applyBorder="1"/>
    <xf numFmtId="4" fontId="17" fillId="2" borderId="18" xfId="0" applyNumberFormat="1" applyFont="1" applyFill="1" applyBorder="1"/>
    <xf numFmtId="4" fontId="16" fillId="0" borderId="17" xfId="0" applyNumberFormat="1" applyFont="1" applyBorder="1" applyAlignment="1">
      <alignment horizontal="right"/>
    </xf>
    <xf numFmtId="4" fontId="17" fillId="0" borderId="17" xfId="0" applyNumberFormat="1" applyFont="1" applyBorder="1" applyAlignment="1">
      <alignment horizontal="right"/>
    </xf>
    <xf numFmtId="3" fontId="0" fillId="0" borderId="0" xfId="0" applyNumberFormat="1"/>
    <xf numFmtId="0" fontId="14" fillId="0" borderId="19" xfId="0" applyFont="1" applyBorder="1"/>
    <xf numFmtId="0" fontId="17" fillId="0" borderId="20" xfId="0" applyFont="1" applyBorder="1"/>
    <xf numFmtId="4" fontId="14" fillId="4" borderId="20" xfId="0" applyNumberFormat="1" applyFont="1" applyFill="1" applyBorder="1"/>
    <xf numFmtId="4" fontId="14" fillId="0" borderId="20" xfId="0" applyNumberFormat="1" applyFont="1" applyBorder="1"/>
    <xf numFmtId="4" fontId="17" fillId="0" borderId="20" xfId="0" applyNumberFormat="1" applyFont="1" applyBorder="1" applyAlignment="1">
      <alignment horizontal="right"/>
    </xf>
    <xf numFmtId="0" fontId="18" fillId="0" borderId="0" xfId="0" applyFont="1"/>
    <xf numFmtId="4" fontId="14" fillId="4" borderId="18" xfId="0" applyNumberFormat="1" applyFont="1" applyFill="1" applyBorder="1"/>
    <xf numFmtId="4" fontId="19" fillId="4" borderId="17" xfId="0" applyNumberFormat="1" applyFont="1" applyFill="1" applyBorder="1"/>
    <xf numFmtId="4" fontId="19" fillId="0" borderId="17" xfId="0" applyNumberFormat="1" applyFont="1" applyBorder="1"/>
    <xf numFmtId="4" fontId="20" fillId="0" borderId="20" xfId="0" applyNumberFormat="1" applyFont="1" applyBorder="1"/>
    <xf numFmtId="4" fontId="20" fillId="0" borderId="17" xfId="0" applyNumberFormat="1" applyFont="1" applyBorder="1"/>
    <xf numFmtId="4" fontId="21" fillId="2" borderId="17" xfId="0" applyNumberFormat="1" applyFont="1" applyFill="1" applyBorder="1"/>
    <xf numFmtId="4" fontId="19" fillId="0" borderId="17" xfId="0" applyNumberFormat="1" applyFont="1" applyBorder="1" applyAlignment="1">
      <alignment horizontal="right"/>
    </xf>
    <xf numFmtId="4" fontId="22" fillId="2" borderId="17" xfId="0" applyNumberFormat="1" applyFont="1" applyFill="1" applyBorder="1"/>
    <xf numFmtId="4" fontId="23" fillId="4" borderId="20" xfId="0" applyNumberFormat="1" applyFont="1" applyFill="1" applyBorder="1"/>
    <xf numFmtId="4" fontId="23" fillId="4" borderId="17" xfId="0" applyNumberFormat="1" applyFont="1" applyFill="1" applyBorder="1"/>
    <xf numFmtId="0" fontId="24" fillId="0" borderId="0" xfId="0" applyFont="1"/>
    <xf numFmtId="0" fontId="14" fillId="0" borderId="21" xfId="0" applyFont="1" applyBorder="1"/>
    <xf numFmtId="0" fontId="17" fillId="0" borderId="22" xfId="0" applyFont="1" applyBorder="1"/>
    <xf numFmtId="4" fontId="14" fillId="4" borderId="22" xfId="0" applyNumberFormat="1" applyFont="1" applyFill="1" applyBorder="1"/>
    <xf numFmtId="4" fontId="17" fillId="2" borderId="22" xfId="0" applyNumberFormat="1" applyFont="1" applyFill="1" applyBorder="1"/>
    <xf numFmtId="4" fontId="14" fillId="0" borderId="22" xfId="0" applyNumberFormat="1" applyFont="1" applyBorder="1"/>
    <xf numFmtId="4" fontId="17" fillId="2" borderId="23" xfId="0" applyNumberFormat="1" applyFont="1" applyFill="1" applyBorder="1"/>
    <xf numFmtId="4" fontId="14" fillId="4" borderId="23" xfId="0" applyNumberFormat="1" applyFont="1" applyFill="1" applyBorder="1"/>
    <xf numFmtId="4" fontId="16" fillId="0" borderId="22" xfId="0" applyNumberFormat="1" applyFont="1" applyBorder="1" applyAlignment="1">
      <alignment horizontal="right"/>
    </xf>
    <xf numFmtId="4" fontId="17" fillId="0" borderId="22" xfId="0" applyNumberFormat="1" applyFont="1" applyBorder="1" applyAlignment="1">
      <alignment horizontal="right"/>
    </xf>
    <xf numFmtId="16" fontId="14" fillId="3" borderId="12" xfId="0" applyNumberFormat="1" applyFont="1" applyFill="1" applyBorder="1"/>
    <xf numFmtId="0" fontId="17" fillId="3" borderId="14" xfId="0" applyFont="1" applyFill="1" applyBorder="1"/>
    <xf numFmtId="4" fontId="14" fillId="4" borderId="14" xfId="0" applyNumberFormat="1" applyFont="1" applyFill="1" applyBorder="1"/>
    <xf numFmtId="4" fontId="14" fillId="3" borderId="14" xfId="0" applyNumberFormat="1" applyFont="1" applyFill="1" applyBorder="1"/>
    <xf numFmtId="4" fontId="17" fillId="3" borderId="14" xfId="0" applyNumberFormat="1" applyFont="1" applyFill="1" applyBorder="1"/>
    <xf numFmtId="4" fontId="17" fillId="4" borderId="14" xfId="0" applyNumberFormat="1" applyFont="1" applyFill="1" applyBorder="1"/>
    <xf numFmtId="4" fontId="17" fillId="4" borderId="13" xfId="0" applyNumberFormat="1" applyFont="1" applyFill="1" applyBorder="1"/>
    <xf numFmtId="4" fontId="16" fillId="0" borderId="14" xfId="0" applyNumberFormat="1" applyFont="1" applyBorder="1" applyAlignment="1">
      <alignment horizontal="right"/>
    </xf>
    <xf numFmtId="4" fontId="17" fillId="0" borderId="14" xfId="0" applyNumberFormat="1" applyFont="1" applyBorder="1" applyAlignment="1">
      <alignment horizontal="right"/>
    </xf>
    <xf numFmtId="2" fontId="0" fillId="0" borderId="0" xfId="0" applyNumberFormat="1"/>
    <xf numFmtId="0" fontId="25" fillId="0" borderId="0" xfId="0" applyFont="1"/>
    <xf numFmtId="3" fontId="26" fillId="0" borderId="0" xfId="0" applyNumberFormat="1" applyFont="1"/>
    <xf numFmtId="0" fontId="27" fillId="0" borderId="0" xfId="0" applyFont="1"/>
    <xf numFmtId="0" fontId="28" fillId="7" borderId="0" xfId="0" applyFont="1" applyFill="1"/>
    <xf numFmtId="3" fontId="28" fillId="7" borderId="0" xfId="0" applyNumberFormat="1" applyFont="1" applyFill="1"/>
    <xf numFmtId="0" fontId="18" fillId="7" borderId="0" xfId="0" applyFont="1" applyFill="1"/>
    <xf numFmtId="3" fontId="18" fillId="7" borderId="0" xfId="0" applyNumberFormat="1" applyFont="1" applyFill="1"/>
    <xf numFmtId="0" fontId="4" fillId="0" borderId="0" xfId="0" applyFont="1"/>
    <xf numFmtId="0" fontId="33" fillId="0" borderId="0" xfId="0" applyFont="1"/>
    <xf numFmtId="0" fontId="0" fillId="7" borderId="0" xfId="0" applyFill="1"/>
    <xf numFmtId="0" fontId="35" fillId="7" borderId="0" xfId="0" applyFont="1" applyFill="1" applyAlignment="1"/>
    <xf numFmtId="2" fontId="0" fillId="7" borderId="0" xfId="0" applyNumberFormat="1" applyFill="1"/>
    <xf numFmtId="0" fontId="0" fillId="7" borderId="0" xfId="0" applyFill="1" applyAlignment="1">
      <alignment horizontal="center"/>
    </xf>
    <xf numFmtId="0" fontId="0" fillId="0" borderId="0" xfId="0" applyBorder="1"/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7" fillId="0" borderId="0" xfId="0" applyFont="1" applyFill="1" applyBorder="1"/>
    <xf numFmtId="4" fontId="13" fillId="3" borderId="14" xfId="0" applyNumberFormat="1" applyFont="1" applyFill="1" applyBorder="1"/>
    <xf numFmtId="4" fontId="13" fillId="4" borderId="14" xfId="0" applyNumberFormat="1" applyFont="1" applyFill="1" applyBorder="1"/>
    <xf numFmtId="0" fontId="9" fillId="4" borderId="25" xfId="0" applyFont="1" applyFill="1" applyBorder="1" applyAlignment="1">
      <alignment horizontal="center"/>
    </xf>
    <xf numFmtId="166" fontId="14" fillId="2" borderId="27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4" fontId="17" fillId="2" borderId="20" xfId="0" applyNumberFormat="1" applyFont="1" applyFill="1" applyBorder="1"/>
    <xf numFmtId="4" fontId="17" fillId="4" borderId="20" xfId="0" applyNumberFormat="1" applyFont="1" applyFill="1" applyBorder="1"/>
    <xf numFmtId="0" fontId="14" fillId="0" borderId="12" xfId="0" applyFont="1" applyBorder="1"/>
    <xf numFmtId="0" fontId="17" fillId="0" borderId="14" xfId="0" applyFont="1" applyBorder="1"/>
    <xf numFmtId="4" fontId="17" fillId="2" borderId="14" xfId="0" applyNumberFormat="1" applyFont="1" applyFill="1" applyBorder="1"/>
    <xf numFmtId="4" fontId="14" fillId="0" borderId="14" xfId="0" applyNumberFormat="1" applyFont="1" applyBorder="1"/>
    <xf numFmtId="4" fontId="14" fillId="4" borderId="13" xfId="0" applyNumberFormat="1" applyFont="1" applyFill="1" applyBorder="1"/>
    <xf numFmtId="4" fontId="17" fillId="2" borderId="13" xfId="0" applyNumberFormat="1" applyFont="1" applyFill="1" applyBorder="1"/>
    <xf numFmtId="3" fontId="0" fillId="0" borderId="0" xfId="0" applyNumberFormat="1" applyBorder="1"/>
    <xf numFmtId="3" fontId="18" fillId="0" borderId="0" xfId="0" applyNumberFormat="1" applyFont="1" applyBorder="1"/>
    <xf numFmtId="4" fontId="14" fillId="8" borderId="14" xfId="0" applyNumberFormat="1" applyFont="1" applyFill="1" applyBorder="1"/>
    <xf numFmtId="4" fontId="14" fillId="9" borderId="14" xfId="0" applyNumberFormat="1" applyFont="1" applyFill="1" applyBorder="1"/>
    <xf numFmtId="4" fontId="39" fillId="10" borderId="14" xfId="0" applyNumberFormat="1" applyFont="1" applyFill="1" applyBorder="1"/>
    <xf numFmtId="0" fontId="0" fillId="11" borderId="0" xfId="0" applyFill="1"/>
    <xf numFmtId="0" fontId="28" fillId="11" borderId="0" xfId="0" applyFont="1" applyFill="1" applyAlignment="1">
      <alignment horizontal="left"/>
    </xf>
    <xf numFmtId="0" fontId="5" fillId="11" borderId="0" xfId="0" applyFont="1" applyFill="1" applyAlignment="1">
      <alignment horizontal="left"/>
    </xf>
    <xf numFmtId="0" fontId="34" fillId="11" borderId="0" xfId="0" applyFont="1" applyFill="1" applyAlignment="1"/>
    <xf numFmtId="0" fontId="35" fillId="11" borderId="0" xfId="0" applyFont="1" applyFill="1" applyAlignment="1"/>
    <xf numFmtId="0" fontId="36" fillId="11" borderId="0" xfId="0" applyFont="1" applyFill="1" applyAlignment="1"/>
    <xf numFmtId="0" fontId="0" fillId="11" borderId="0" xfId="0" applyFill="1" applyAlignment="1"/>
    <xf numFmtId="0" fontId="37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right"/>
    </xf>
    <xf numFmtId="0" fontId="28" fillId="13" borderId="0" xfId="0" applyFont="1" applyFill="1"/>
    <xf numFmtId="0" fontId="29" fillId="13" borderId="0" xfId="0" applyFont="1" applyFill="1"/>
    <xf numFmtId="0" fontId="18" fillId="13" borderId="0" xfId="0" applyFont="1" applyFill="1"/>
    <xf numFmtId="0" fontId="18" fillId="13" borderId="11" xfId="0" applyFont="1" applyFill="1" applyBorder="1"/>
    <xf numFmtId="0" fontId="18" fillId="13" borderId="24" xfId="0" applyFont="1" applyFill="1" applyBorder="1"/>
    <xf numFmtId="0" fontId="18" fillId="13" borderId="17" xfId="0" applyFont="1" applyFill="1" applyBorder="1"/>
    <xf numFmtId="0" fontId="18" fillId="13" borderId="0" xfId="0" applyFont="1" applyFill="1" applyBorder="1"/>
    <xf numFmtId="0" fontId="31" fillId="13" borderId="0" xfId="0" applyFont="1" applyFill="1"/>
    <xf numFmtId="4" fontId="26" fillId="13" borderId="11" xfId="0" applyNumberFormat="1" applyFont="1" applyFill="1" applyBorder="1"/>
    <xf numFmtId="0" fontId="26" fillId="13" borderId="0" xfId="0" applyFont="1" applyFill="1"/>
    <xf numFmtId="0" fontId="32" fillId="13" borderId="0" xfId="0" applyFont="1" applyFill="1" applyAlignment="1">
      <alignment horizontal="right"/>
    </xf>
    <xf numFmtId="0" fontId="5" fillId="11" borderId="0" xfId="0" applyFont="1" applyFill="1" applyBorder="1" applyAlignment="1">
      <alignment horizontal="left"/>
    </xf>
    <xf numFmtId="49" fontId="30" fillId="13" borderId="0" xfId="0" applyNumberFormat="1" applyFont="1" applyFill="1" applyAlignment="1">
      <alignment horizontal="left" vertical="top" wrapText="1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12" fillId="3" borderId="4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3"/>
  <sheetViews>
    <sheetView tabSelected="1" zoomScaleNormal="100" workbookViewId="0">
      <pane xSplit="2" topLeftCell="C1" activePane="topRight" state="frozen"/>
      <selection pane="topRight" activeCell="E51" sqref="E51"/>
    </sheetView>
  </sheetViews>
  <sheetFormatPr defaultRowHeight="12.75" x14ac:dyDescent="0.2"/>
  <cols>
    <col min="1" max="1" width="12.5703125" customWidth="1"/>
    <col min="2" max="2" width="0.140625" hidden="1" customWidth="1"/>
    <col min="3" max="3" width="27.5703125" customWidth="1"/>
    <col min="4" max="7" width="8.7109375" customWidth="1"/>
    <col min="8" max="8" width="14.140625" customWidth="1"/>
    <col min="9" max="35" width="8.7109375" customWidth="1"/>
    <col min="36" max="36" width="11.42578125" customWidth="1"/>
    <col min="37" max="37" width="12.28515625" customWidth="1"/>
    <col min="38" max="1018" width="8.42578125" customWidth="1"/>
  </cols>
  <sheetData>
    <row r="1" spans="1:36" ht="23.25" x14ac:dyDescent="0.35">
      <c r="A1" s="1" t="s">
        <v>0</v>
      </c>
    </row>
    <row r="2" spans="1:36" ht="16.5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2"/>
      <c r="R2" s="2"/>
      <c r="S2" s="2"/>
    </row>
    <row r="4" spans="1:36" ht="18" x14ac:dyDescent="0.25">
      <c r="A4" s="155" t="s">
        <v>34</v>
      </c>
      <c r="B4" s="155"/>
      <c r="C4" s="155"/>
      <c r="H4" s="4"/>
      <c r="I4" s="4"/>
      <c r="J4" s="4"/>
      <c r="K4" s="4"/>
    </row>
    <row r="5" spans="1:36" ht="15" x14ac:dyDescent="0.25">
      <c r="A5" s="5" t="s">
        <v>2</v>
      </c>
      <c r="B5" s="5"/>
      <c r="C5" s="5"/>
      <c r="H5" s="4"/>
      <c r="I5" s="4"/>
      <c r="J5" s="4"/>
      <c r="K5" s="4"/>
    </row>
    <row r="6" spans="1:36" ht="15" x14ac:dyDescent="0.25">
      <c r="A6" s="101" t="s">
        <v>30</v>
      </c>
      <c r="B6" s="3"/>
      <c r="C6" s="3"/>
      <c r="H6" s="4"/>
      <c r="I6" s="4"/>
      <c r="J6" s="4"/>
      <c r="K6" s="4"/>
      <c r="M6" s="7">
        <v>9</v>
      </c>
    </row>
    <row r="7" spans="1:36" ht="15" x14ac:dyDescent="0.25">
      <c r="A7" s="101" t="s">
        <v>31</v>
      </c>
      <c r="B7" s="3"/>
      <c r="C7" s="3"/>
      <c r="H7" s="4"/>
      <c r="I7" s="4"/>
      <c r="J7" s="4"/>
      <c r="K7" s="4"/>
      <c r="M7" s="8">
        <f>12/M6</f>
        <v>1.3333333333333333</v>
      </c>
      <c r="N7" s="8" t="s">
        <v>3</v>
      </c>
      <c r="O7" s="8"/>
    </row>
    <row r="8" spans="1:36" ht="15" x14ac:dyDescent="0.25">
      <c r="A8" s="101" t="s">
        <v>32</v>
      </c>
      <c r="B8" s="3"/>
      <c r="C8" s="3"/>
      <c r="H8" s="4"/>
      <c r="I8" s="4"/>
      <c r="J8" s="4"/>
      <c r="K8" s="4"/>
      <c r="M8" s="7">
        <v>9</v>
      </c>
    </row>
    <row r="9" spans="1:36" ht="15" x14ac:dyDescent="0.25">
      <c r="A9" s="101" t="s">
        <v>33</v>
      </c>
      <c r="B9" s="3"/>
      <c r="C9" s="3"/>
      <c r="H9" s="4"/>
      <c r="I9" s="4"/>
      <c r="J9" s="4"/>
      <c r="K9" s="4"/>
      <c r="M9" s="8">
        <f>12/M8</f>
        <v>1.3333333333333333</v>
      </c>
      <c r="N9" s="8" t="s">
        <v>3</v>
      </c>
      <c r="O9" s="8"/>
    </row>
    <row r="10" spans="1:36" ht="15" x14ac:dyDescent="0.25">
      <c r="A10" s="101" t="s">
        <v>35</v>
      </c>
      <c r="B10" s="3"/>
      <c r="C10" s="3"/>
      <c r="H10" s="4"/>
      <c r="I10" s="4"/>
      <c r="J10" s="4"/>
      <c r="K10" s="4"/>
      <c r="M10" s="8"/>
    </row>
    <row r="11" spans="1:36" s="9" customFormat="1" ht="14.25" x14ac:dyDescent="0.2">
      <c r="A11" s="6" t="s">
        <v>42</v>
      </c>
      <c r="B11" s="6"/>
      <c r="C11" s="6"/>
      <c r="D11" s="6"/>
      <c r="E11" s="6"/>
      <c r="H11" s="4"/>
      <c r="I11" s="4"/>
      <c r="J11" s="4"/>
      <c r="K11" s="4"/>
      <c r="M11" s="10">
        <v>0.05</v>
      </c>
    </row>
    <row r="12" spans="1:36" x14ac:dyDescent="0.2">
      <c r="B12" s="6"/>
      <c r="C12" s="6"/>
      <c r="D12" s="6"/>
      <c r="E12" s="6"/>
    </row>
    <row r="13" spans="1:36" x14ac:dyDescent="0.2">
      <c r="A13" s="6"/>
      <c r="B13" s="6"/>
      <c r="C13" s="6"/>
      <c r="D13" s="6"/>
      <c r="E13" s="6"/>
    </row>
    <row r="14" spans="1:36" ht="16.5" x14ac:dyDescent="0.25">
      <c r="A14" s="11"/>
      <c r="B14" s="11"/>
      <c r="C14" s="11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36" x14ac:dyDescent="0.2">
      <c r="A15" s="6"/>
      <c r="B15" s="6"/>
      <c r="C15" s="6"/>
      <c r="D15" s="6"/>
      <c r="E15" s="6"/>
    </row>
    <row r="16" spans="1:36" ht="15.75" thickBot="1" x14ac:dyDescent="0.25">
      <c r="A16" s="14" t="s">
        <v>4</v>
      </c>
      <c r="B16" s="15" t="s">
        <v>5</v>
      </c>
      <c r="C16" s="16"/>
      <c r="AJ16" s="17" t="s">
        <v>4</v>
      </c>
    </row>
    <row r="17" spans="1:39" s="24" customFormat="1" x14ac:dyDescent="0.2">
      <c r="A17" s="18"/>
      <c r="B17" s="19"/>
      <c r="C17" s="20"/>
      <c r="D17" s="151" t="s">
        <v>43</v>
      </c>
      <c r="E17" s="151"/>
      <c r="F17" s="151"/>
      <c r="G17" s="102"/>
      <c r="H17" s="152" t="s">
        <v>44</v>
      </c>
      <c r="I17" s="152"/>
      <c r="J17" s="152"/>
      <c r="K17" s="103"/>
      <c r="L17" s="151" t="s">
        <v>45</v>
      </c>
      <c r="M17" s="151"/>
      <c r="N17" s="151"/>
      <c r="O17" s="102"/>
      <c r="P17" s="156" t="s">
        <v>46</v>
      </c>
      <c r="Q17" s="156"/>
      <c r="R17" s="156"/>
      <c r="S17" s="104"/>
      <c r="T17" s="151" t="s">
        <v>47</v>
      </c>
      <c r="U17" s="151"/>
      <c r="V17" s="151"/>
      <c r="W17" s="102"/>
      <c r="X17" s="152" t="s">
        <v>48</v>
      </c>
      <c r="Y17" s="152"/>
      <c r="Z17" s="152"/>
      <c r="AA17" s="103"/>
      <c r="AB17" s="151" t="s">
        <v>49</v>
      </c>
      <c r="AC17" s="151"/>
      <c r="AD17" s="151"/>
      <c r="AE17" s="102"/>
      <c r="AF17" s="153" t="s">
        <v>50</v>
      </c>
      <c r="AG17" s="153"/>
      <c r="AH17" s="153"/>
      <c r="AI17" s="108"/>
      <c r="AJ17" s="21" t="s">
        <v>6</v>
      </c>
      <c r="AK17" s="22" t="s">
        <v>7</v>
      </c>
    </row>
    <row r="18" spans="1:39" x14ac:dyDescent="0.2">
      <c r="A18" s="25" t="s">
        <v>8</v>
      </c>
      <c r="B18" s="26"/>
      <c r="C18" s="27" t="s">
        <v>9</v>
      </c>
      <c r="D18" s="28" t="s">
        <v>10</v>
      </c>
      <c r="E18" s="29" t="s">
        <v>11</v>
      </c>
      <c r="F18" s="23" t="s">
        <v>12</v>
      </c>
      <c r="G18" s="23" t="s">
        <v>37</v>
      </c>
      <c r="H18" s="30" t="s">
        <v>10</v>
      </c>
      <c r="I18" s="31" t="s">
        <v>11</v>
      </c>
      <c r="J18" s="23" t="s">
        <v>12</v>
      </c>
      <c r="K18" s="23" t="s">
        <v>37</v>
      </c>
      <c r="L18" s="28" t="s">
        <v>10</v>
      </c>
      <c r="M18" s="29" t="s">
        <v>11</v>
      </c>
      <c r="N18" s="23" t="s">
        <v>12</v>
      </c>
      <c r="O18" s="23" t="s">
        <v>37</v>
      </c>
      <c r="P18" s="30" t="s">
        <v>10</v>
      </c>
      <c r="Q18" s="31" t="s">
        <v>11</v>
      </c>
      <c r="R18" s="23" t="s">
        <v>12</v>
      </c>
      <c r="S18" s="23" t="s">
        <v>37</v>
      </c>
      <c r="T18" s="28" t="s">
        <v>10</v>
      </c>
      <c r="U18" s="29" t="s">
        <v>11</v>
      </c>
      <c r="V18" s="23" t="s">
        <v>12</v>
      </c>
      <c r="W18" s="23" t="s">
        <v>37</v>
      </c>
      <c r="X18" s="30" t="s">
        <v>10</v>
      </c>
      <c r="Y18" s="31" t="s">
        <v>11</v>
      </c>
      <c r="Z18" s="23" t="s">
        <v>12</v>
      </c>
      <c r="AA18" s="23" t="s">
        <v>37</v>
      </c>
      <c r="AB18" s="28" t="s">
        <v>10</v>
      </c>
      <c r="AC18" s="29" t="s">
        <v>11</v>
      </c>
      <c r="AD18" s="23" t="s">
        <v>12</v>
      </c>
      <c r="AE18" s="23" t="s">
        <v>37</v>
      </c>
      <c r="AF18" s="28" t="s">
        <v>10</v>
      </c>
      <c r="AG18" s="29" t="s">
        <v>11</v>
      </c>
      <c r="AH18" s="109" t="s">
        <v>12</v>
      </c>
      <c r="AI18" s="23" t="s">
        <v>37</v>
      </c>
      <c r="AJ18" s="32" t="s">
        <v>13</v>
      </c>
      <c r="AK18" s="33" t="s">
        <v>14</v>
      </c>
    </row>
    <row r="19" spans="1:39" ht="13.5" thickBot="1" x14ac:dyDescent="0.25">
      <c r="A19" s="34"/>
      <c r="B19" s="35"/>
      <c r="C19" s="35"/>
      <c r="D19" s="36">
        <v>2019</v>
      </c>
      <c r="E19" s="37" t="s">
        <v>36</v>
      </c>
      <c r="F19" s="38">
        <v>2018</v>
      </c>
      <c r="G19" s="38"/>
      <c r="H19" s="39">
        <v>2019</v>
      </c>
      <c r="I19" s="40" t="s">
        <v>36</v>
      </c>
      <c r="J19" s="38">
        <v>2018</v>
      </c>
      <c r="K19" s="38"/>
      <c r="L19" s="36">
        <v>2019</v>
      </c>
      <c r="M19" s="37" t="s">
        <v>36</v>
      </c>
      <c r="N19" s="38">
        <v>2018</v>
      </c>
      <c r="O19" s="38"/>
      <c r="P19" s="39">
        <v>2019</v>
      </c>
      <c r="Q19" s="40" t="s">
        <v>36</v>
      </c>
      <c r="R19" s="38">
        <v>2018</v>
      </c>
      <c r="S19" s="38"/>
      <c r="T19" s="36">
        <v>2019</v>
      </c>
      <c r="U19" s="37" t="s">
        <v>36</v>
      </c>
      <c r="V19" s="38">
        <v>2018</v>
      </c>
      <c r="W19" s="38"/>
      <c r="X19" s="39">
        <v>2019</v>
      </c>
      <c r="Y19" s="40" t="s">
        <v>36</v>
      </c>
      <c r="Z19" s="38">
        <v>2018</v>
      </c>
      <c r="AA19" s="38"/>
      <c r="AB19" s="36">
        <v>2019</v>
      </c>
      <c r="AC19" s="37" t="s">
        <v>36</v>
      </c>
      <c r="AD19" s="38">
        <v>2018</v>
      </c>
      <c r="AE19" s="38"/>
      <c r="AF19" s="36">
        <v>2019</v>
      </c>
      <c r="AG19" s="37" t="s">
        <v>36</v>
      </c>
      <c r="AH19" s="110">
        <v>2018</v>
      </c>
      <c r="AI19" s="111"/>
      <c r="AJ19" s="41">
        <v>2019</v>
      </c>
      <c r="AK19" s="42">
        <v>2018</v>
      </c>
    </row>
    <row r="20" spans="1:39" x14ac:dyDescent="0.2">
      <c r="A20" s="43">
        <v>501</v>
      </c>
      <c r="B20" s="44"/>
      <c r="C20" s="44" t="s">
        <v>15</v>
      </c>
      <c r="D20" s="45">
        <f>INT(($M$11+100%)*E20)+1</f>
        <v>8</v>
      </c>
      <c r="E20" s="45">
        <f>$M$7*F20</f>
        <v>7.1066666666666665</v>
      </c>
      <c r="F20" s="46">
        <v>5.33</v>
      </c>
      <c r="G20" s="46">
        <v>11</v>
      </c>
      <c r="H20" s="47">
        <f>INT(($M$11+100%)*I20)+1</f>
        <v>128</v>
      </c>
      <c r="I20" s="47">
        <f>$M$7*J20</f>
        <v>121.69333333333333</v>
      </c>
      <c r="J20" s="46">
        <v>91.27</v>
      </c>
      <c r="K20" s="46">
        <v>185</v>
      </c>
      <c r="L20" s="45">
        <f>INT(($M$11+100%)*M20)+1</f>
        <v>4</v>
      </c>
      <c r="M20" s="45">
        <f>$M$7*N20</f>
        <v>3.8</v>
      </c>
      <c r="N20" s="46">
        <v>2.85</v>
      </c>
      <c r="O20" s="46">
        <v>10</v>
      </c>
      <c r="P20" s="47">
        <f>INT(($M$11+100%)*Q20)+1</f>
        <v>41</v>
      </c>
      <c r="Q20" s="47">
        <f>$M$7*R20</f>
        <v>38.586666666666666</v>
      </c>
      <c r="R20" s="46">
        <v>28.94</v>
      </c>
      <c r="S20" s="46">
        <v>81</v>
      </c>
      <c r="T20" s="45">
        <f>INT(($M$11+100%)*U20)+1</f>
        <v>232</v>
      </c>
      <c r="U20" s="45">
        <f>$M$7*V20</f>
        <v>220</v>
      </c>
      <c r="V20" s="46">
        <v>165</v>
      </c>
      <c r="W20" s="46">
        <v>165</v>
      </c>
      <c r="X20" s="47">
        <f>INT(($M$11+100%)*Y20)+1</f>
        <v>459</v>
      </c>
      <c r="Y20" s="47">
        <f>$M$7*Z20</f>
        <v>437.09333333333331</v>
      </c>
      <c r="Z20" s="46">
        <v>327.82</v>
      </c>
      <c r="AA20" s="46">
        <v>429</v>
      </c>
      <c r="AB20" s="45">
        <f>INT(($M$11+100%)*AC20)+1</f>
        <v>278</v>
      </c>
      <c r="AC20" s="45">
        <f>$M$7*AD20</f>
        <v>264.32</v>
      </c>
      <c r="AD20" s="46">
        <v>198.24</v>
      </c>
      <c r="AE20" s="46">
        <v>286</v>
      </c>
      <c r="AF20" s="45">
        <f>INT(($M$11+100%)*AG20)+1</f>
        <v>332</v>
      </c>
      <c r="AG20" s="45">
        <f>$M$7*AH20</f>
        <v>315.98666666666668</v>
      </c>
      <c r="AH20" s="48">
        <v>236.99</v>
      </c>
      <c r="AI20" s="112">
        <v>242</v>
      </c>
      <c r="AJ20" s="49">
        <f t="shared" ref="AJ20:AJ29" si="0">D20+H20+L20+P20+T20+X20+AB20+AF20</f>
        <v>1482</v>
      </c>
      <c r="AK20" s="50">
        <v>1410</v>
      </c>
      <c r="AL20" s="51"/>
    </row>
    <row r="21" spans="1:39" x14ac:dyDescent="0.2">
      <c r="A21" s="52">
        <v>502</v>
      </c>
      <c r="B21" s="53"/>
      <c r="C21" s="44" t="s">
        <v>16</v>
      </c>
      <c r="D21" s="54"/>
      <c r="E21" s="45"/>
      <c r="F21" s="46"/>
      <c r="G21" s="46"/>
      <c r="H21" s="55"/>
      <c r="I21" s="47"/>
      <c r="J21" s="46"/>
      <c r="K21" s="46"/>
      <c r="L21" s="45">
        <f>INT(($M$11+100%)*M21)</f>
        <v>0</v>
      </c>
      <c r="M21" s="45">
        <f>$M$7*N21</f>
        <v>0</v>
      </c>
      <c r="N21" s="46"/>
      <c r="O21" s="46"/>
      <c r="P21" s="47">
        <f>INT(($M$11+100%)*Q21)+1</f>
        <v>1</v>
      </c>
      <c r="Q21" s="47">
        <f>$M$7*R21</f>
        <v>0</v>
      </c>
      <c r="R21" s="46"/>
      <c r="S21" s="46">
        <v>1</v>
      </c>
      <c r="T21" s="45">
        <f>INT(($M$11+100%)*U21)+1</f>
        <v>1316</v>
      </c>
      <c r="U21" s="45">
        <f>$M$7*V21</f>
        <v>1252.44</v>
      </c>
      <c r="V21" s="46">
        <v>939.33</v>
      </c>
      <c r="W21" s="46">
        <v>1126</v>
      </c>
      <c r="X21" s="47"/>
      <c r="Y21" s="47"/>
      <c r="Z21" s="46"/>
      <c r="AA21" s="46"/>
      <c r="AB21" s="54"/>
      <c r="AC21" s="45"/>
      <c r="AD21" s="46"/>
      <c r="AE21" s="46"/>
      <c r="AF21" s="45">
        <f>INT(($M$11+100%)*AG21)+1</f>
        <v>74</v>
      </c>
      <c r="AG21" s="45">
        <f>$M$7*AH21</f>
        <v>70.36</v>
      </c>
      <c r="AH21" s="48">
        <v>52.77</v>
      </c>
      <c r="AI21" s="112">
        <v>76</v>
      </c>
      <c r="AJ21" s="49">
        <f t="shared" si="0"/>
        <v>1391</v>
      </c>
      <c r="AK21" s="56">
        <v>1203</v>
      </c>
      <c r="AL21" s="51"/>
    </row>
    <row r="22" spans="1:39" x14ac:dyDescent="0.2">
      <c r="A22" s="52">
        <v>511</v>
      </c>
      <c r="B22" s="53"/>
      <c r="C22" s="44" t="s">
        <v>17</v>
      </c>
      <c r="D22" s="54"/>
      <c r="E22" s="45"/>
      <c r="F22" s="46"/>
      <c r="G22" s="46"/>
      <c r="H22" s="55"/>
      <c r="I22" s="47"/>
      <c r="J22" s="46"/>
      <c r="K22" s="46"/>
      <c r="L22" s="45">
        <f>INT(($M$11+100%)*M22)</f>
        <v>0</v>
      </c>
      <c r="M22" s="45">
        <f>$M$7*N22</f>
        <v>0</v>
      </c>
      <c r="N22" s="46"/>
      <c r="O22" s="46">
        <v>15</v>
      </c>
      <c r="P22" s="47">
        <f>INT(($M$11+100%)*Q22)</f>
        <v>0</v>
      </c>
      <c r="Q22" s="47">
        <f>$M$7*R22</f>
        <v>0</v>
      </c>
      <c r="R22" s="46"/>
      <c r="S22" s="46"/>
      <c r="T22" s="45">
        <f>INT(($M$11+100%)*U22)+1</f>
        <v>927</v>
      </c>
      <c r="U22" s="45">
        <f>$M$7*V22</f>
        <v>882.07333333333327</v>
      </c>
      <c r="V22" s="46">
        <v>661.55499999999995</v>
      </c>
      <c r="W22" s="46">
        <v>1013</v>
      </c>
      <c r="X22" s="47">
        <f>INT(($M$11+100%)*Y22)+1</f>
        <v>135</v>
      </c>
      <c r="Y22" s="47">
        <f>$M$7*Z22</f>
        <v>128.38666666666666</v>
      </c>
      <c r="Z22" s="46">
        <v>96.29</v>
      </c>
      <c r="AA22" s="46">
        <v>411</v>
      </c>
      <c r="AB22" s="45"/>
      <c r="AC22" s="45"/>
      <c r="AD22" s="46"/>
      <c r="AE22" s="46"/>
      <c r="AF22" s="45">
        <f>INT(($M$11+100%)*AG22)+1</f>
        <v>84</v>
      </c>
      <c r="AG22" s="45">
        <f>$M$7*AH22</f>
        <v>79.36</v>
      </c>
      <c r="AH22" s="48">
        <v>59.52</v>
      </c>
      <c r="AI22" s="112">
        <v>43</v>
      </c>
      <c r="AJ22" s="49">
        <f t="shared" si="0"/>
        <v>1146</v>
      </c>
      <c r="AK22" s="56">
        <v>1482</v>
      </c>
      <c r="AL22" s="51"/>
    </row>
    <row r="23" spans="1:39" x14ac:dyDescent="0.2">
      <c r="A23" s="52">
        <v>512</v>
      </c>
      <c r="B23" s="53"/>
      <c r="C23" s="44" t="s">
        <v>18</v>
      </c>
      <c r="D23" s="54"/>
      <c r="E23" s="45"/>
      <c r="F23" s="46"/>
      <c r="G23" s="46"/>
      <c r="H23" s="55"/>
      <c r="I23" s="47"/>
      <c r="J23" s="46"/>
      <c r="K23" s="46"/>
      <c r="L23" s="45"/>
      <c r="M23" s="45"/>
      <c r="N23" s="46"/>
      <c r="O23" s="46"/>
      <c r="P23" s="55"/>
      <c r="Q23" s="47"/>
      <c r="R23" s="46"/>
      <c r="S23" s="46"/>
      <c r="T23" s="54"/>
      <c r="U23" s="45"/>
      <c r="V23" s="46"/>
      <c r="W23" s="46"/>
      <c r="X23" s="55"/>
      <c r="Y23" s="47"/>
      <c r="Z23" s="46"/>
      <c r="AA23" s="46"/>
      <c r="AB23" s="54"/>
      <c r="AC23" s="45"/>
      <c r="AD23" s="46"/>
      <c r="AE23" s="46"/>
      <c r="AF23" s="54"/>
      <c r="AG23" s="45"/>
      <c r="AH23" s="48">
        <v>6.67</v>
      </c>
      <c r="AI23" s="112"/>
      <c r="AJ23" s="49">
        <f t="shared" si="0"/>
        <v>0</v>
      </c>
      <c r="AK23" s="56">
        <v>0</v>
      </c>
      <c r="AL23" s="51"/>
    </row>
    <row r="24" spans="1:39" x14ac:dyDescent="0.2">
      <c r="A24" s="52">
        <v>518</v>
      </c>
      <c r="B24" s="53"/>
      <c r="C24" s="53" t="s">
        <v>19</v>
      </c>
      <c r="D24" s="45">
        <f>INT(($M$11+100%)*E24)+1</f>
        <v>16</v>
      </c>
      <c r="E24" s="45">
        <f>$M$7*F24</f>
        <v>14.693333333333332</v>
      </c>
      <c r="F24" s="46">
        <v>11.02</v>
      </c>
      <c r="G24" s="46">
        <v>9</v>
      </c>
      <c r="H24" s="47">
        <f>INT(($M$11+100%)*I24)+1</f>
        <v>499</v>
      </c>
      <c r="I24" s="47">
        <f>$M$7*J24</f>
        <v>474.66666666666663</v>
      </c>
      <c r="J24" s="46">
        <v>356</v>
      </c>
      <c r="K24" s="46">
        <v>485</v>
      </c>
      <c r="L24" s="45">
        <f>INT(($M$11+100%)*M24)+1</f>
        <v>14</v>
      </c>
      <c r="M24" s="45">
        <f>$M$7*N24</f>
        <v>12.799999999999999</v>
      </c>
      <c r="N24" s="46">
        <v>9.6</v>
      </c>
      <c r="O24" s="46">
        <v>2</v>
      </c>
      <c r="P24" s="47">
        <f>INT(($M$11+100%)*Q24)+1</f>
        <v>41</v>
      </c>
      <c r="Q24" s="47">
        <f>$M$7*R24</f>
        <v>38.56</v>
      </c>
      <c r="R24" s="46">
        <v>28.92</v>
      </c>
      <c r="S24" s="46">
        <v>44</v>
      </c>
      <c r="T24" s="45">
        <f>INT(($M$11+100%)*U24)+1</f>
        <v>1</v>
      </c>
      <c r="U24" s="45">
        <f>$M$7*V24</f>
        <v>0</v>
      </c>
      <c r="V24" s="46"/>
      <c r="W24" s="46">
        <v>1</v>
      </c>
      <c r="X24" s="47">
        <f>INT(($M$11+100%)*Y24)+1+200</f>
        <v>267</v>
      </c>
      <c r="Y24" s="47">
        <f>$M$7*Z24</f>
        <v>63.74666666666667</v>
      </c>
      <c r="Z24" s="46">
        <v>47.81</v>
      </c>
      <c r="AA24" s="46">
        <v>238</v>
      </c>
      <c r="AB24" s="45">
        <f>INT(($M$11+100%)*AC24)+1</f>
        <v>1075</v>
      </c>
      <c r="AC24" s="45">
        <f>$M$7*AD24</f>
        <v>1023.5733333333333</v>
      </c>
      <c r="AD24" s="46">
        <v>767.68</v>
      </c>
      <c r="AE24" s="46">
        <v>873</v>
      </c>
      <c r="AF24" s="45">
        <f>INT(($M$11+100%)*AG24)+1</f>
        <v>781</v>
      </c>
      <c r="AG24" s="45">
        <f>$M$7*AH24</f>
        <v>743.07999999999993</v>
      </c>
      <c r="AH24" s="48">
        <v>557.30999999999995</v>
      </c>
      <c r="AI24" s="112">
        <v>675</v>
      </c>
      <c r="AJ24" s="49">
        <f t="shared" si="0"/>
        <v>2694</v>
      </c>
      <c r="AK24" s="56">
        <v>2327</v>
      </c>
      <c r="AL24" s="120"/>
    </row>
    <row r="25" spans="1:39" x14ac:dyDescent="0.2">
      <c r="A25" s="52">
        <v>521</v>
      </c>
      <c r="B25" s="53"/>
      <c r="C25" s="53" t="s">
        <v>20</v>
      </c>
      <c r="D25" s="45">
        <f>INT(($M$11+100%)*E25)+1</f>
        <v>27</v>
      </c>
      <c r="E25" s="45">
        <f>$M$9*F25</f>
        <v>25.439999999999998</v>
      </c>
      <c r="F25" s="46">
        <v>19.079999999999998</v>
      </c>
      <c r="G25" s="46">
        <v>27</v>
      </c>
      <c r="H25" s="47">
        <f>INT(($M$11+100%)*I25)</f>
        <v>549</v>
      </c>
      <c r="I25" s="47">
        <f>$M$9*J25</f>
        <v>523.78666666666663</v>
      </c>
      <c r="J25" s="46">
        <v>392.84</v>
      </c>
      <c r="K25" s="46">
        <v>635</v>
      </c>
      <c r="L25" s="45">
        <f>INT(($M$11+100%)*M25)+1</f>
        <v>18</v>
      </c>
      <c r="M25" s="45">
        <f>$M$9*N25</f>
        <v>16.239999999999998</v>
      </c>
      <c r="N25" s="46">
        <v>12.18</v>
      </c>
      <c r="O25" s="46">
        <v>21</v>
      </c>
      <c r="P25" s="47">
        <f>INT(($M$11+100%)*Q25)+1</f>
        <v>58</v>
      </c>
      <c r="Q25" s="47">
        <f>$M$9*R25</f>
        <v>55.026666666666671</v>
      </c>
      <c r="R25" s="46">
        <v>41.27</v>
      </c>
      <c r="S25" s="46">
        <v>88</v>
      </c>
      <c r="T25" s="45">
        <f>INT(($M$11+100%)*U25)+1</f>
        <v>7</v>
      </c>
      <c r="U25" s="45">
        <f>$M$9*V25</f>
        <v>5.8453333333333335</v>
      </c>
      <c r="V25" s="46">
        <v>4.3840000000000003</v>
      </c>
      <c r="W25" s="46">
        <v>9</v>
      </c>
      <c r="X25" s="47">
        <f>INT(($M$11+100%)*Y25)+1</f>
        <v>660</v>
      </c>
      <c r="Y25" s="47">
        <f>$M$9*Z25</f>
        <v>628.04</v>
      </c>
      <c r="Z25" s="46">
        <v>471.03</v>
      </c>
      <c r="AA25" s="46">
        <v>616</v>
      </c>
      <c r="AB25" s="45">
        <f>INT(($M$11+100%)*AC25)+1</f>
        <v>847</v>
      </c>
      <c r="AC25" s="45">
        <f>$M$9*AD25</f>
        <v>805.71999999999991</v>
      </c>
      <c r="AD25" s="46">
        <v>604.29</v>
      </c>
      <c r="AE25" s="46">
        <v>821</v>
      </c>
      <c r="AF25" s="45">
        <f>INT(($M$11+100%)*AG25)+1</f>
        <v>1478</v>
      </c>
      <c r="AG25" s="45">
        <f>$M$9*AH25</f>
        <v>1407.5866666666666</v>
      </c>
      <c r="AH25" s="48">
        <v>1055.69</v>
      </c>
      <c r="AI25" s="112">
        <v>1405</v>
      </c>
      <c r="AJ25" s="49">
        <f t="shared" si="0"/>
        <v>3644</v>
      </c>
      <c r="AK25" s="56">
        <v>3623</v>
      </c>
      <c r="AL25" s="120"/>
    </row>
    <row r="26" spans="1:39" x14ac:dyDescent="0.2">
      <c r="A26" s="52">
        <v>524</v>
      </c>
      <c r="B26" s="53"/>
      <c r="C26" s="53" t="s">
        <v>21</v>
      </c>
      <c r="D26" s="45">
        <f>INT(($M$11+100%)*E26)+1</f>
        <v>10</v>
      </c>
      <c r="E26" s="45">
        <f>$M$9*F26</f>
        <v>9.0933333333333337</v>
      </c>
      <c r="F26" s="46">
        <v>6.82</v>
      </c>
      <c r="G26" s="46">
        <v>9</v>
      </c>
      <c r="H26" s="47">
        <f>INT(($M$11+100%)*I26)+1</f>
        <v>187</v>
      </c>
      <c r="I26" s="47">
        <f>$M$9*J26</f>
        <v>178</v>
      </c>
      <c r="J26" s="46">
        <v>133.5</v>
      </c>
      <c r="K26" s="46">
        <v>168</v>
      </c>
      <c r="L26" s="45">
        <f>INT(($M$11+100%)*M26)+1</f>
        <v>6</v>
      </c>
      <c r="M26" s="45">
        <f>$M$9*N26</f>
        <v>5.52</v>
      </c>
      <c r="N26" s="46">
        <v>4.1399999999999997</v>
      </c>
      <c r="O26" s="46">
        <v>7</v>
      </c>
      <c r="P26" s="47">
        <f>INT(($M$11+100%)*Q26)+1</f>
        <v>18</v>
      </c>
      <c r="Q26" s="47">
        <f>$M$9*R26</f>
        <v>16.333333333333332</v>
      </c>
      <c r="R26" s="46">
        <v>12.25</v>
      </c>
      <c r="S26" s="46">
        <v>26</v>
      </c>
      <c r="T26" s="45">
        <f>INT(($M$11+100%)*U26)+1</f>
        <v>3</v>
      </c>
      <c r="U26" s="45">
        <f>$M$9*V26</f>
        <v>1.9853333333333334</v>
      </c>
      <c r="V26" s="46">
        <v>1.4890000000000001</v>
      </c>
      <c r="W26" s="46">
        <v>4</v>
      </c>
      <c r="X26" s="47">
        <f>INT(($M$11+100%)*Y26)+1</f>
        <v>225</v>
      </c>
      <c r="Y26" s="47">
        <f>$M$9*Z26</f>
        <v>213.36</v>
      </c>
      <c r="Z26" s="46">
        <v>160.02000000000001</v>
      </c>
      <c r="AA26" s="46">
        <v>187</v>
      </c>
      <c r="AB26" s="45">
        <f>INT(($M$11+100%)*AC26)+1</f>
        <v>287</v>
      </c>
      <c r="AC26" s="45">
        <f>$M$9*AD26</f>
        <v>273.21333333333331</v>
      </c>
      <c r="AD26" s="46">
        <v>204.91</v>
      </c>
      <c r="AE26" s="46">
        <v>236</v>
      </c>
      <c r="AF26" s="45">
        <f>INT(($M$11+100%)*AG26)+1</f>
        <v>572</v>
      </c>
      <c r="AG26" s="45">
        <f>$M$9*AH26</f>
        <v>544.74666666666667</v>
      </c>
      <c r="AH26" s="48">
        <v>408.56</v>
      </c>
      <c r="AI26" s="112">
        <v>455</v>
      </c>
      <c r="AJ26" s="49">
        <f t="shared" si="0"/>
        <v>1308</v>
      </c>
      <c r="AK26" s="56">
        <v>1093</v>
      </c>
      <c r="AL26" s="120"/>
    </row>
    <row r="27" spans="1:39" x14ac:dyDescent="0.2">
      <c r="A27" s="52">
        <v>527</v>
      </c>
      <c r="B27" s="53"/>
      <c r="C27" s="53" t="s">
        <v>22</v>
      </c>
      <c r="D27" s="54"/>
      <c r="E27" s="45"/>
      <c r="F27" s="46"/>
      <c r="G27" s="46"/>
      <c r="H27" s="55"/>
      <c r="I27" s="47"/>
      <c r="J27" s="46"/>
      <c r="K27" s="46"/>
      <c r="L27" s="54"/>
      <c r="M27" s="45"/>
      <c r="N27" s="46"/>
      <c r="O27" s="46"/>
      <c r="P27" s="55"/>
      <c r="Q27" s="47"/>
      <c r="R27" s="46"/>
      <c r="S27" s="46"/>
      <c r="T27" s="54"/>
      <c r="U27" s="45"/>
      <c r="V27" s="46"/>
      <c r="W27" s="46"/>
      <c r="X27" s="55"/>
      <c r="Y27" s="47"/>
      <c r="Z27" s="46"/>
      <c r="AA27" s="46"/>
      <c r="AB27" s="54"/>
      <c r="AC27" s="45"/>
      <c r="AD27" s="46"/>
      <c r="AE27" s="46"/>
      <c r="AF27" s="45">
        <f>INT(($M$11+100%)*AG27)+1</f>
        <v>250</v>
      </c>
      <c r="AG27" s="45">
        <f>$M$7*AH27</f>
        <v>237.62666666666667</v>
      </c>
      <c r="AH27" s="48">
        <v>178.22</v>
      </c>
      <c r="AI27" s="112">
        <v>154</v>
      </c>
      <c r="AJ27" s="49">
        <f t="shared" si="0"/>
        <v>250</v>
      </c>
      <c r="AK27" s="56">
        <v>154</v>
      </c>
      <c r="AL27" s="121"/>
      <c r="AM27" s="57"/>
    </row>
    <row r="28" spans="1:39" x14ac:dyDescent="0.2">
      <c r="A28" s="52">
        <v>531</v>
      </c>
      <c r="B28" s="53"/>
      <c r="C28" s="53" t="s">
        <v>23</v>
      </c>
      <c r="D28" s="54"/>
      <c r="E28" s="45"/>
      <c r="F28" s="46"/>
      <c r="G28" s="46"/>
      <c r="H28" s="55"/>
      <c r="I28" s="47"/>
      <c r="J28" s="46"/>
      <c r="K28" s="46"/>
      <c r="L28" s="54"/>
      <c r="M28" s="45"/>
      <c r="N28" s="46"/>
      <c r="O28" s="46"/>
      <c r="P28" s="55"/>
      <c r="Q28" s="47"/>
      <c r="R28" s="46"/>
      <c r="S28" s="46"/>
      <c r="T28" s="54"/>
      <c r="U28" s="45"/>
      <c r="V28" s="46"/>
      <c r="W28" s="46"/>
      <c r="X28" s="55"/>
      <c r="Y28" s="47"/>
      <c r="Z28" s="46"/>
      <c r="AA28" s="46"/>
      <c r="AB28" s="54"/>
      <c r="AC28" s="45"/>
      <c r="AD28" s="46"/>
      <c r="AE28" s="46"/>
      <c r="AF28" s="45"/>
      <c r="AG28" s="58"/>
      <c r="AH28" s="48"/>
      <c r="AI28" s="112"/>
      <c r="AJ28" s="49">
        <f t="shared" si="0"/>
        <v>0</v>
      </c>
      <c r="AK28" s="56">
        <v>0</v>
      </c>
      <c r="AL28" s="120"/>
    </row>
    <row r="29" spans="1:39" x14ac:dyDescent="0.2">
      <c r="A29" s="52">
        <v>538</v>
      </c>
      <c r="B29" s="53"/>
      <c r="C29" s="53" t="s">
        <v>24</v>
      </c>
      <c r="D29" s="54"/>
      <c r="E29" s="45"/>
      <c r="F29" s="46"/>
      <c r="G29" s="46"/>
      <c r="H29" s="55"/>
      <c r="I29" s="47"/>
      <c r="J29" s="46"/>
      <c r="K29" s="46"/>
      <c r="L29" s="54"/>
      <c r="M29" s="45"/>
      <c r="N29" s="46"/>
      <c r="O29" s="46"/>
      <c r="P29" s="55"/>
      <c r="Q29" s="47"/>
      <c r="R29" s="46"/>
      <c r="S29" s="46"/>
      <c r="T29" s="54"/>
      <c r="U29" s="45"/>
      <c r="V29" s="46"/>
      <c r="W29" s="46"/>
      <c r="X29" s="55"/>
      <c r="Y29" s="47"/>
      <c r="Z29" s="46"/>
      <c r="AA29" s="46"/>
      <c r="AB29" s="54"/>
      <c r="AC29" s="45"/>
      <c r="AD29" s="46"/>
      <c r="AE29" s="46"/>
      <c r="AF29" s="45">
        <f>INT(($M$11+100%)*AG29)</f>
        <v>2</v>
      </c>
      <c r="AG29" s="45">
        <f>$M$7*AH29</f>
        <v>2</v>
      </c>
      <c r="AH29" s="48">
        <f>1.5</f>
        <v>1.5</v>
      </c>
      <c r="AI29" s="112">
        <v>2</v>
      </c>
      <c r="AJ29" s="49">
        <f t="shared" si="0"/>
        <v>2</v>
      </c>
      <c r="AK29" s="56">
        <v>2</v>
      </c>
      <c r="AL29" s="51"/>
    </row>
    <row r="30" spans="1:39" x14ac:dyDescent="0.2">
      <c r="A30" s="52">
        <v>549</v>
      </c>
      <c r="B30" s="53"/>
      <c r="C30" s="53" t="s">
        <v>25</v>
      </c>
      <c r="D30" s="59"/>
      <c r="E30" s="45"/>
      <c r="F30" s="46"/>
      <c r="G30" s="46"/>
      <c r="H30" s="60"/>
      <c r="I30" s="47"/>
      <c r="J30" s="46"/>
      <c r="K30" s="46"/>
      <c r="L30" s="59"/>
      <c r="M30" s="45"/>
      <c r="N30" s="46"/>
      <c r="O30" s="46"/>
      <c r="P30" s="60"/>
      <c r="Q30" s="47"/>
      <c r="R30" s="46"/>
      <c r="S30" s="46"/>
      <c r="T30" s="59"/>
      <c r="U30" s="45"/>
      <c r="V30" s="46"/>
      <c r="W30" s="46"/>
      <c r="X30" s="61"/>
      <c r="Y30" s="62"/>
      <c r="Z30" s="63"/>
      <c r="AA30" s="63"/>
      <c r="AB30" s="59"/>
      <c r="AC30" s="45"/>
      <c r="AD30" s="46"/>
      <c r="AE30" s="46"/>
      <c r="AF30" s="45">
        <f>INT(($M$11+100%)*AG30)+1</f>
        <v>258</v>
      </c>
      <c r="AG30" s="45">
        <f>$M$7*AH30</f>
        <v>245.21333333333331</v>
      </c>
      <c r="AH30" s="48">
        <v>183.91</v>
      </c>
      <c r="AI30" s="112">
        <v>180</v>
      </c>
      <c r="AJ30" s="64"/>
      <c r="AK30" s="56">
        <v>180</v>
      </c>
      <c r="AL30" s="51"/>
    </row>
    <row r="31" spans="1:39" s="68" customFormat="1" x14ac:dyDescent="0.2">
      <c r="A31" s="52">
        <v>551</v>
      </c>
      <c r="B31" s="53"/>
      <c r="C31" s="53" t="s">
        <v>26</v>
      </c>
      <c r="D31" s="54"/>
      <c r="E31" s="45"/>
      <c r="F31" s="65"/>
      <c r="G31" s="65"/>
      <c r="H31" s="55"/>
      <c r="I31" s="47"/>
      <c r="J31" s="65"/>
      <c r="K31" s="65"/>
      <c r="L31" s="54"/>
      <c r="M31" s="45"/>
      <c r="N31" s="65"/>
      <c r="O31" s="65"/>
      <c r="P31" s="47">
        <f>INT(($M$11+100%)*Q31)+1</f>
        <v>601</v>
      </c>
      <c r="Q31" s="47">
        <f>$M$7*R31</f>
        <v>572</v>
      </c>
      <c r="R31" s="46">
        <v>429</v>
      </c>
      <c r="S31" s="46">
        <v>511</v>
      </c>
      <c r="T31" s="45">
        <f>INT(($M$11+100%)*U31)+1</f>
        <v>1</v>
      </c>
      <c r="U31" s="45">
        <f>$M$7*V31</f>
        <v>0</v>
      </c>
      <c r="V31" s="65"/>
      <c r="W31" s="46">
        <v>1</v>
      </c>
      <c r="X31" s="47">
        <f>INT(($M$11+100%)*Y31)+1</f>
        <v>339</v>
      </c>
      <c r="Y31" s="47">
        <f>$M$7*Z31</f>
        <v>322.33333333333331</v>
      </c>
      <c r="Z31" s="46">
        <v>241.75</v>
      </c>
      <c r="AA31" s="46">
        <v>288</v>
      </c>
      <c r="AB31" s="66"/>
      <c r="AC31" s="67"/>
      <c r="AD31" s="65"/>
      <c r="AE31" s="65"/>
      <c r="AF31" s="45">
        <f>INT(($M$11+100%)*AG31)+1</f>
        <v>369</v>
      </c>
      <c r="AG31" s="45">
        <f>$M$7*AH31</f>
        <v>351.10666666666663</v>
      </c>
      <c r="AH31" s="48">
        <v>263.33</v>
      </c>
      <c r="AI31" s="112">
        <v>304</v>
      </c>
      <c r="AJ31" s="49">
        <f>D31+H31+L31+P31+T31+X31+AB31+AF31</f>
        <v>1310</v>
      </c>
      <c r="AK31" s="56">
        <v>1104</v>
      </c>
      <c r="AL31" s="51"/>
    </row>
    <row r="32" spans="1:39" ht="13.5" thickBot="1" x14ac:dyDescent="0.25">
      <c r="A32" s="69">
        <v>568</v>
      </c>
      <c r="B32" s="70"/>
      <c r="C32" s="70" t="s">
        <v>27</v>
      </c>
      <c r="D32" s="71"/>
      <c r="E32" s="71"/>
      <c r="F32" s="72"/>
      <c r="G32" s="72"/>
      <c r="H32" s="73"/>
      <c r="I32" s="73"/>
      <c r="J32" s="72"/>
      <c r="K32" s="72"/>
      <c r="L32" s="71"/>
      <c r="M32" s="71"/>
      <c r="N32" s="72"/>
      <c r="O32" s="72"/>
      <c r="P32" s="73"/>
      <c r="Q32" s="73"/>
      <c r="R32" s="72"/>
      <c r="S32" s="72"/>
      <c r="T32" s="71"/>
      <c r="U32" s="71"/>
      <c r="V32" s="72"/>
      <c r="W32" s="72"/>
      <c r="X32" s="73"/>
      <c r="Y32" s="73"/>
      <c r="Z32" s="72"/>
      <c r="AA32" s="72"/>
      <c r="AB32" s="71"/>
      <c r="AC32" s="71"/>
      <c r="AD32" s="72"/>
      <c r="AE32" s="72"/>
      <c r="AF32" s="71"/>
      <c r="AG32" s="75">
        <f>$M$7*AH32</f>
        <v>40.28</v>
      </c>
      <c r="AH32" s="74">
        <v>30.21</v>
      </c>
      <c r="AI32" s="112"/>
      <c r="AJ32" s="76">
        <f>D32+H32+L32+P32+T32+X32+AB32+AF32</f>
        <v>0</v>
      </c>
      <c r="AK32" s="77">
        <v>0</v>
      </c>
      <c r="AL32" s="51"/>
    </row>
    <row r="33" spans="1:38" ht="13.5" thickBot="1" x14ac:dyDescent="0.25">
      <c r="A33" s="114"/>
      <c r="B33" s="115"/>
      <c r="C33" s="115" t="s">
        <v>51</v>
      </c>
      <c r="D33" s="122">
        <v>50</v>
      </c>
      <c r="E33" s="80"/>
      <c r="F33" s="116"/>
      <c r="G33" s="116"/>
      <c r="H33" s="122">
        <v>1000</v>
      </c>
      <c r="I33" s="117"/>
      <c r="J33" s="116"/>
      <c r="K33" s="116"/>
      <c r="L33" s="80"/>
      <c r="M33" s="80"/>
      <c r="N33" s="116"/>
      <c r="O33" s="116"/>
      <c r="P33" s="117"/>
      <c r="Q33" s="117"/>
      <c r="R33" s="116"/>
      <c r="S33" s="116"/>
      <c r="T33" s="124">
        <v>720</v>
      </c>
      <c r="U33" s="80"/>
      <c r="V33" s="116"/>
      <c r="W33" s="116"/>
      <c r="X33" s="122">
        <v>150</v>
      </c>
      <c r="Y33" s="117"/>
      <c r="Z33" s="116"/>
      <c r="AA33" s="116"/>
      <c r="AB33" s="123">
        <v>300</v>
      </c>
      <c r="AC33" s="80"/>
      <c r="AD33" s="116"/>
      <c r="AE33" s="116"/>
      <c r="AF33" s="80"/>
      <c r="AG33" s="118"/>
      <c r="AH33" s="119"/>
      <c r="AI33" s="112"/>
      <c r="AJ33" s="85">
        <f>SUM(A33:AF33)</f>
        <v>2220</v>
      </c>
      <c r="AK33" s="86">
        <v>222</v>
      </c>
      <c r="AL33" s="51"/>
    </row>
    <row r="34" spans="1:38" ht="13.5" thickBot="1" x14ac:dyDescent="0.25">
      <c r="A34" s="78" t="s">
        <v>28</v>
      </c>
      <c r="B34" s="79"/>
      <c r="C34" s="79"/>
      <c r="D34" s="80">
        <f>SUM(D20:D33)</f>
        <v>111</v>
      </c>
      <c r="E34" s="80">
        <f>SUM(E20:E32)</f>
        <v>56.333333333333329</v>
      </c>
      <c r="F34" s="80">
        <f>SUM(F20:F32)</f>
        <v>42.25</v>
      </c>
      <c r="G34" s="80">
        <f>SUM(G20:G32)</f>
        <v>56</v>
      </c>
      <c r="H34" s="81">
        <f>SUM(H20:H33)</f>
        <v>2363</v>
      </c>
      <c r="I34" s="81">
        <f t="shared" ref="I34:N34" si="1">SUM(I20:I32)</f>
        <v>1298.1466666666665</v>
      </c>
      <c r="J34" s="82">
        <f t="shared" si="1"/>
        <v>973.6099999999999</v>
      </c>
      <c r="K34" s="106">
        <f t="shared" si="1"/>
        <v>1473</v>
      </c>
      <c r="L34" s="80">
        <f t="shared" si="1"/>
        <v>42</v>
      </c>
      <c r="M34" s="80">
        <f t="shared" si="1"/>
        <v>38.36</v>
      </c>
      <c r="N34" s="107">
        <f t="shared" si="1"/>
        <v>28.77</v>
      </c>
      <c r="O34" s="107">
        <f>SUM(O19:O32)</f>
        <v>55</v>
      </c>
      <c r="P34" s="81">
        <f t="shared" ref="P34:S34" si="2">SUM(P20:P32)</f>
        <v>760</v>
      </c>
      <c r="Q34" s="81">
        <f t="shared" si="2"/>
        <v>720.50666666666666</v>
      </c>
      <c r="R34" s="82">
        <f t="shared" si="2"/>
        <v>540.38</v>
      </c>
      <c r="S34" s="106">
        <f t="shared" si="2"/>
        <v>751</v>
      </c>
      <c r="T34" s="106">
        <f>SUM(T20:T33)</f>
        <v>3207</v>
      </c>
      <c r="U34" s="80">
        <f>SUM(U20:U32)</f>
        <v>2362.3440000000001</v>
      </c>
      <c r="V34" s="83">
        <f>SUM(V20:V32)</f>
        <v>1771.7579999999998</v>
      </c>
      <c r="W34" s="83">
        <f>SUM(W20:W32)</f>
        <v>2319</v>
      </c>
      <c r="X34" s="81">
        <f>SUM(X20:X33)</f>
        <v>2235</v>
      </c>
      <c r="Y34" s="81">
        <f>SUM(Y20:Y32)</f>
        <v>1792.9599999999998</v>
      </c>
      <c r="Z34" s="82">
        <f>SUM(Z20:Z32)</f>
        <v>1344.72</v>
      </c>
      <c r="AA34" s="82">
        <f>SUM(AA20:AA32)</f>
        <v>2169</v>
      </c>
      <c r="AB34" s="80">
        <f>SUM(AB20:AB33)</f>
        <v>2787</v>
      </c>
      <c r="AC34" s="80">
        <f t="shared" ref="AC34:AI34" si="3">SUM(AC20:AC32)</f>
        <v>2366.8266666666664</v>
      </c>
      <c r="AD34" s="83">
        <f t="shared" si="3"/>
        <v>1775.1200000000001</v>
      </c>
      <c r="AE34" s="83">
        <f t="shared" si="3"/>
        <v>2216</v>
      </c>
      <c r="AF34" s="80">
        <f t="shared" si="3"/>
        <v>4200</v>
      </c>
      <c r="AG34" s="80">
        <f t="shared" si="3"/>
        <v>4037.3466666666664</v>
      </c>
      <c r="AH34" s="84">
        <f t="shared" si="3"/>
        <v>3034.68</v>
      </c>
      <c r="AI34" s="113">
        <f t="shared" si="3"/>
        <v>3536</v>
      </c>
      <c r="AJ34" s="85">
        <f>SUM(AJ20:AJ33)</f>
        <v>15447</v>
      </c>
      <c r="AK34" s="86">
        <f>SUM(AK20:AK33)</f>
        <v>12800</v>
      </c>
    </row>
    <row r="35" spans="1:38" x14ac:dyDescent="0.2">
      <c r="E35" s="87">
        <f>E34/F34</f>
        <v>1.3333333333333333</v>
      </c>
      <c r="I35" s="87">
        <f>I34/J34</f>
        <v>1.3333333333333333</v>
      </c>
      <c r="M35" s="87">
        <f>M34/N34</f>
        <v>1.3333333333333333</v>
      </c>
      <c r="Q35" s="87">
        <f>Q34/R34</f>
        <v>1.3333333333333333</v>
      </c>
      <c r="U35" s="87">
        <f>U34/V34</f>
        <v>1.3333333333333335</v>
      </c>
      <c r="Y35" s="87">
        <f>Y34/Z34</f>
        <v>1.3333333333333333</v>
      </c>
      <c r="AC35" s="87">
        <f>AC34/AD34</f>
        <v>1.333333333333333</v>
      </c>
      <c r="AG35" s="87">
        <f>AG34/AH34</f>
        <v>1.3304027662444364</v>
      </c>
      <c r="AJ35" s="51"/>
      <c r="AK35" s="51"/>
      <c r="AL35" s="6"/>
    </row>
    <row r="36" spans="1:38" ht="15" x14ac:dyDescent="0.2">
      <c r="A36" s="15"/>
      <c r="C36" s="105"/>
      <c r="D36" s="4"/>
      <c r="H36" s="4"/>
      <c r="L36" s="4"/>
      <c r="P36" s="4"/>
      <c r="T36" s="4"/>
      <c r="X36" s="4"/>
      <c r="AB36" s="4"/>
      <c r="AF36" s="4"/>
      <c r="AG36" s="88"/>
      <c r="AH36" s="88"/>
      <c r="AI36" s="88">
        <f ca="1">A36:AI36</f>
        <v>0</v>
      </c>
      <c r="AJ36" s="51">
        <f ca="1">C36:AJ36</f>
        <v>0</v>
      </c>
      <c r="AK36" s="51"/>
    </row>
    <row r="37" spans="1:38" ht="15.75" x14ac:dyDescent="0.25">
      <c r="A37" s="135" t="s">
        <v>53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7"/>
      <c r="R37" s="89"/>
      <c r="S37" s="89"/>
      <c r="Y37" s="90"/>
      <c r="AJ37" s="51"/>
      <c r="AK37" s="51"/>
    </row>
    <row r="38" spans="1:38" ht="15.75" x14ac:dyDescent="0.25">
      <c r="A38" s="95" t="s">
        <v>58</v>
      </c>
      <c r="Y38" s="90"/>
      <c r="AJ38" s="51"/>
      <c r="AK38" s="51"/>
    </row>
    <row r="39" spans="1:38" s="91" customFormat="1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AJ39" s="92"/>
      <c r="AK39" s="92"/>
    </row>
    <row r="40" spans="1:38" s="93" customFormat="1" ht="18" x14ac:dyDescent="0.25">
      <c r="A40" s="139" t="s">
        <v>38</v>
      </c>
      <c r="B40" s="140"/>
      <c r="C40" s="140"/>
      <c r="D40" s="140" t="s">
        <v>39</v>
      </c>
      <c r="E40" s="140"/>
      <c r="F40" s="140"/>
      <c r="G40" s="140"/>
      <c r="H40" s="141">
        <v>1573000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AJ40" s="94"/>
      <c r="AK40" s="94"/>
    </row>
    <row r="41" spans="1:38" s="93" customFormat="1" x14ac:dyDescent="0.2">
      <c r="A41" s="140"/>
      <c r="B41" s="140"/>
      <c r="C41" s="140"/>
      <c r="D41" s="140" t="s">
        <v>40</v>
      </c>
      <c r="E41" s="140"/>
      <c r="F41" s="140"/>
      <c r="G41" s="140"/>
      <c r="H41" s="141">
        <v>140000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AJ41" s="94"/>
      <c r="AK41" s="94"/>
    </row>
    <row r="42" spans="1:38" s="93" customFormat="1" x14ac:dyDescent="0.2">
      <c r="A42" s="140"/>
      <c r="B42" s="140"/>
      <c r="C42" s="140"/>
      <c r="D42" s="140" t="s">
        <v>41</v>
      </c>
      <c r="E42" s="140"/>
      <c r="F42" s="140"/>
      <c r="G42" s="140"/>
      <c r="H42" s="141">
        <v>154880</v>
      </c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AJ42" s="94"/>
      <c r="AK42" s="94"/>
    </row>
    <row r="43" spans="1:38" s="93" customFormat="1" x14ac:dyDescent="0.2">
      <c r="A43" s="140"/>
      <c r="B43" s="140"/>
      <c r="C43" s="140"/>
      <c r="D43" s="150" t="s">
        <v>59</v>
      </c>
      <c r="E43" s="150"/>
      <c r="F43" s="150"/>
      <c r="G43" s="150"/>
      <c r="H43" s="141">
        <v>337750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AJ43" s="94"/>
      <c r="AK43" s="94"/>
    </row>
    <row r="44" spans="1:38" s="93" customFormat="1" x14ac:dyDescent="0.2">
      <c r="A44" s="140"/>
      <c r="B44" s="140"/>
      <c r="C44" s="140"/>
      <c r="D44" s="140"/>
      <c r="E44" s="140"/>
      <c r="F44" s="140"/>
      <c r="G44" s="140"/>
      <c r="H44" s="141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AJ44" s="94"/>
      <c r="AK44" s="94"/>
    </row>
    <row r="45" spans="1:38" s="93" customFormat="1" x14ac:dyDescent="0.2">
      <c r="A45" s="140"/>
      <c r="B45" s="140"/>
      <c r="C45" s="140"/>
      <c r="D45" s="140"/>
      <c r="E45" s="140"/>
      <c r="F45" s="140"/>
      <c r="G45" s="140"/>
      <c r="H45" s="141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AJ45" s="94"/>
      <c r="AK45" s="94"/>
    </row>
    <row r="46" spans="1:38" s="93" customFormat="1" x14ac:dyDescent="0.2">
      <c r="A46" s="140"/>
      <c r="B46" s="140"/>
      <c r="C46" s="140"/>
      <c r="D46" s="140"/>
      <c r="E46" s="140"/>
      <c r="F46" s="140"/>
      <c r="G46" s="140"/>
      <c r="H46" s="141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AJ46" s="94"/>
      <c r="AK46" s="94"/>
    </row>
    <row r="47" spans="1:38" s="93" customFormat="1" x14ac:dyDescent="0.2">
      <c r="A47" s="140"/>
      <c r="B47" s="140"/>
      <c r="C47" s="140"/>
      <c r="D47" s="142"/>
      <c r="E47" s="142"/>
      <c r="F47" s="142"/>
      <c r="G47" s="142"/>
      <c r="H47" s="143"/>
      <c r="I47" s="142"/>
      <c r="J47" s="142"/>
      <c r="K47" s="144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AJ47" s="94"/>
      <c r="AK47" s="94"/>
    </row>
    <row r="48" spans="1:38" s="93" customFormat="1" ht="15.75" x14ac:dyDescent="0.25">
      <c r="A48" s="140"/>
      <c r="B48" s="140"/>
      <c r="C48" s="140"/>
      <c r="D48" s="145"/>
      <c r="E48" s="145"/>
      <c r="F48" s="145"/>
      <c r="G48" s="145"/>
      <c r="H48" s="146">
        <f>SUM(H40:H47)</f>
        <v>2205630</v>
      </c>
      <c r="I48" s="147" t="s">
        <v>52</v>
      </c>
      <c r="J48" s="147" t="s">
        <v>54</v>
      </c>
      <c r="K48" s="147"/>
      <c r="L48" s="140"/>
      <c r="M48" s="140"/>
      <c r="N48" s="140"/>
      <c r="O48" s="140"/>
      <c r="P48" s="140"/>
      <c r="Q48" s="148"/>
      <c r="R48" s="147"/>
      <c r="S48" s="147"/>
      <c r="T48" s="140"/>
      <c r="U48" s="140"/>
      <c r="V48" s="140"/>
      <c r="W48" s="140"/>
      <c r="AJ48" s="94"/>
      <c r="AK48" s="94"/>
    </row>
    <row r="49" spans="1:37" x14ac:dyDescent="0.2">
      <c r="AJ49" s="51"/>
      <c r="AK49" s="51"/>
    </row>
    <row r="50" spans="1:37" x14ac:dyDescent="0.2">
      <c r="AJ50" s="51"/>
      <c r="AK50" s="51"/>
    </row>
    <row r="51" spans="1:37" ht="15" x14ac:dyDescent="0.2">
      <c r="A51" s="15"/>
      <c r="AJ51" s="51"/>
      <c r="AK51" s="51"/>
    </row>
    <row r="52" spans="1:37" ht="15" x14ac:dyDescent="0.25">
      <c r="A52" s="95"/>
      <c r="AJ52" s="51"/>
      <c r="AK52" s="51"/>
    </row>
    <row r="53" spans="1:37" ht="15" x14ac:dyDescent="0.25">
      <c r="A53" s="96"/>
      <c r="AJ53" s="51"/>
      <c r="AK53" s="51"/>
    </row>
    <row r="54" spans="1:37" x14ac:dyDescent="0.2">
      <c r="AJ54" s="51"/>
      <c r="AK54" s="51"/>
    </row>
    <row r="55" spans="1:37" s="97" customFormat="1" x14ac:dyDescent="0.2">
      <c r="A55" s="149" t="s">
        <v>29</v>
      </c>
      <c r="B55" s="149"/>
      <c r="C55" s="149"/>
      <c r="D55" s="97" t="s">
        <v>56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spans="1:37" s="97" customFormat="1" x14ac:dyDescent="0.2">
      <c r="A56" s="126"/>
      <c r="B56" s="127"/>
      <c r="C56" s="127"/>
      <c r="D56" s="134" t="s">
        <v>57</v>
      </c>
      <c r="E56" s="134"/>
      <c r="F56" s="134"/>
      <c r="G56" s="134"/>
      <c r="H56" s="134"/>
      <c r="I56" s="134"/>
      <c r="J56" s="134"/>
      <c r="K56" s="134"/>
      <c r="L56" s="134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spans="1:37" s="97" customFormat="1" x14ac:dyDescent="0.2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98"/>
      <c r="Y57" s="98"/>
      <c r="Z57" s="98"/>
      <c r="AA57" s="98"/>
      <c r="AB57" s="98"/>
      <c r="AC57" s="98"/>
      <c r="AJ57" s="99"/>
    </row>
    <row r="58" spans="1:37" s="97" customFormat="1" x14ac:dyDescent="0.2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00"/>
      <c r="Y58" s="100"/>
      <c r="Z58" s="100"/>
      <c r="AA58" s="100"/>
      <c r="AB58" s="100"/>
      <c r="AC58" s="100"/>
      <c r="AD58" s="100"/>
      <c r="AE58" s="100"/>
      <c r="AJ58" s="99"/>
    </row>
    <row r="59" spans="1:37" s="97" customFormat="1" x14ac:dyDescent="0.2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00"/>
      <c r="Y59" s="100"/>
      <c r="Z59" s="100"/>
      <c r="AA59" s="100"/>
      <c r="AB59" s="100"/>
      <c r="AC59" s="100"/>
      <c r="AD59" s="100"/>
      <c r="AE59" s="100"/>
      <c r="AJ59" s="99"/>
    </row>
    <row r="60" spans="1:37" x14ac:dyDescent="0.2">
      <c r="AJ60" s="87"/>
    </row>
    <row r="61" spans="1:37" x14ac:dyDescent="0.2">
      <c r="AJ61" s="87"/>
    </row>
    <row r="62" spans="1:37" x14ac:dyDescent="0.2">
      <c r="AJ62" s="87"/>
    </row>
    <row r="63" spans="1:37" x14ac:dyDescent="0.2">
      <c r="A63" t="s">
        <v>55</v>
      </c>
      <c r="AJ63" s="87"/>
    </row>
  </sheetData>
  <mergeCells count="12">
    <mergeCell ref="AF17:AH17"/>
    <mergeCell ref="A2:P2"/>
    <mergeCell ref="A4:C4"/>
    <mergeCell ref="D17:F17"/>
    <mergeCell ref="H17:J17"/>
    <mergeCell ref="L17:N17"/>
    <mergeCell ref="P17:R17"/>
    <mergeCell ref="A55:C55"/>
    <mergeCell ref="D43:G43"/>
    <mergeCell ref="T17:V17"/>
    <mergeCell ref="X17:Z17"/>
    <mergeCell ref="AB17:AD17"/>
  </mergeCells>
  <pageMargins left="0.7" right="0.7" top="0.78749999999999998" bottom="0.78749999999999998" header="0.51180555555555496" footer="0.51180555555555496"/>
  <pageSetup paperSize="8" scale="5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 2019</vt:lpstr>
      <vt:lpstr>'Plán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Walterová</dc:creator>
  <dc:description/>
  <cp:lastModifiedBy>skalova</cp:lastModifiedBy>
  <cp:revision>2</cp:revision>
  <cp:lastPrinted>2018-11-29T06:39:17Z</cp:lastPrinted>
  <dcterms:created xsi:type="dcterms:W3CDTF">2003-03-25T12:21:20Z</dcterms:created>
  <dcterms:modified xsi:type="dcterms:W3CDTF">2018-11-29T07:00:06Z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